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codeName="ThisWorkbook" defaultThemeVersion="124226"/>
  <bookViews>
    <workbookView xWindow="0" yWindow="0" windowWidth="19440" windowHeight="11016" activeTab="2"/>
  </bookViews>
  <sheets>
    <sheet name="Návod" sheetId="10" r:id="rId1"/>
    <sheet name="Evidence střelců a nástřel" sheetId="1" r:id="rId2"/>
    <sheet name="Výsledky jednotlivci" sheetId="3" r:id="rId3"/>
    <sheet name="Seznam družstev" sheetId="7" r:id="rId4"/>
    <sheet name="Výsledky družstva" sheetId="6" r:id="rId5"/>
    <sheet name="Položkové listy" sheetId="9" r:id="rId6"/>
    <sheet name="Nastavení" sheetId="2" r:id="rId7"/>
    <sheet name="Los" sheetId="5" r:id="rId8"/>
    <sheet name="Pomocné pořadí jednotlivci" sheetId="4" state="hidden" r:id="rId9"/>
    <sheet name="Pomocné pořadí družstva" sheetId="8" state="hidden" r:id="rId10"/>
  </sheets>
  <definedNames>
    <definedName name="_xlnm._FilterDatabase" localSheetId="1" hidden="1">'Evidence střelců a nástřel'!$A$6:$R$108</definedName>
    <definedName name="_xlnm._FilterDatabase" localSheetId="8" hidden="1">'Pomocné pořadí jednotlivci'!$A$6:$U$107</definedName>
    <definedName name="KategorieStrelcu" comment="Kategorie střelců při střelecké soutěži">Nastavení!$B$10:$B$22</definedName>
    <definedName name="_xlnm.Print_Area" localSheetId="5">'Položkové listy'!$A$100:$Z$142</definedName>
  </definedNames>
  <calcPr calcId="125725"/>
</workbook>
</file>

<file path=xl/calcChain.xml><?xml version="1.0" encoding="utf-8"?>
<calcChain xmlns="http://schemas.openxmlformats.org/spreadsheetml/2006/main">
  <c r="L6" i="4"/>
  <c r="K6"/>
  <c r="J6"/>
  <c r="I6"/>
  <c r="H6"/>
  <c r="G6"/>
  <c r="F6"/>
  <c r="B6"/>
  <c r="E6"/>
  <c r="D6"/>
  <c r="T8" i="1" l="1"/>
  <c r="U8" s="1"/>
  <c r="T9"/>
  <c r="U9" s="1"/>
  <c r="T10"/>
  <c r="U10" s="1"/>
  <c r="T11"/>
  <c r="U11" s="1"/>
  <c r="T12"/>
  <c r="U12" s="1"/>
  <c r="T13"/>
  <c r="U13" s="1"/>
  <c r="T14"/>
  <c r="U14" s="1"/>
  <c r="T15"/>
  <c r="U15" s="1"/>
  <c r="T16"/>
  <c r="U16" s="1"/>
  <c r="T17"/>
  <c r="U17" s="1"/>
  <c r="T18"/>
  <c r="U18" s="1"/>
  <c r="T19"/>
  <c r="U19" s="1"/>
  <c r="T20"/>
  <c r="U20" s="1"/>
  <c r="T21"/>
  <c r="U21" s="1"/>
  <c r="T22"/>
  <c r="U22" s="1"/>
  <c r="T23"/>
  <c r="U23" s="1"/>
  <c r="T24"/>
  <c r="U24" s="1"/>
  <c r="T25"/>
  <c r="U25" s="1"/>
  <c r="T26"/>
  <c r="U26" s="1"/>
  <c r="T27"/>
  <c r="U27" s="1"/>
  <c r="T28"/>
  <c r="U28" s="1"/>
  <c r="T29"/>
  <c r="U29" s="1"/>
  <c r="T30"/>
  <c r="U30" s="1"/>
  <c r="T31"/>
  <c r="U31" s="1"/>
  <c r="T32"/>
  <c r="U32" s="1"/>
  <c r="T33"/>
  <c r="U33" s="1"/>
  <c r="T34"/>
  <c r="U34" s="1"/>
  <c r="T35"/>
  <c r="U35" s="1"/>
  <c r="T36"/>
  <c r="U36" s="1"/>
  <c r="T37"/>
  <c r="U37" s="1"/>
  <c r="T38"/>
  <c r="U38" s="1"/>
  <c r="T39"/>
  <c r="U39" s="1"/>
  <c r="T40"/>
  <c r="U40" s="1"/>
  <c r="T41"/>
  <c r="U41" s="1"/>
  <c r="T42"/>
  <c r="U42" s="1"/>
  <c r="T43"/>
  <c r="U43" s="1"/>
  <c r="T44"/>
  <c r="U44" s="1"/>
  <c r="T45"/>
  <c r="U45" s="1"/>
  <c r="T46"/>
  <c r="U46" s="1"/>
  <c r="T47"/>
  <c r="U47" s="1"/>
  <c r="T48"/>
  <c r="U48" s="1"/>
  <c r="T49"/>
  <c r="U49" s="1"/>
  <c r="T50"/>
  <c r="U50" s="1"/>
  <c r="T51"/>
  <c r="U51" s="1"/>
  <c r="T52"/>
  <c r="U52" s="1"/>
  <c r="T53"/>
  <c r="U53" s="1"/>
  <c r="T54"/>
  <c r="U54" s="1"/>
  <c r="T55"/>
  <c r="U55" s="1"/>
  <c r="T56"/>
  <c r="U56" s="1"/>
  <c r="T57"/>
  <c r="U57" s="1"/>
  <c r="T58"/>
  <c r="U58" s="1"/>
  <c r="T59"/>
  <c r="U59" s="1"/>
  <c r="T60"/>
  <c r="U60" s="1"/>
  <c r="T61"/>
  <c r="U61" s="1"/>
  <c r="T62"/>
  <c r="U62" s="1"/>
  <c r="T63"/>
  <c r="U63" s="1"/>
  <c r="T64"/>
  <c r="U64" s="1"/>
  <c r="T65"/>
  <c r="U65" s="1"/>
  <c r="T66"/>
  <c r="U66" s="1"/>
  <c r="T67"/>
  <c r="U67" s="1"/>
  <c r="T68"/>
  <c r="U68" s="1"/>
  <c r="T69"/>
  <c r="U69" s="1"/>
  <c r="T70"/>
  <c r="U70" s="1"/>
  <c r="T71"/>
  <c r="U71" s="1"/>
  <c r="T72"/>
  <c r="U72" s="1"/>
  <c r="T73"/>
  <c r="U73" s="1"/>
  <c r="T74"/>
  <c r="U74" s="1"/>
  <c r="T75"/>
  <c r="U75" s="1"/>
  <c r="T76"/>
  <c r="U76" s="1"/>
  <c r="T77"/>
  <c r="U77" s="1"/>
  <c r="T78"/>
  <c r="U78" s="1"/>
  <c r="T79"/>
  <c r="U79" s="1"/>
  <c r="T80"/>
  <c r="U80" s="1"/>
  <c r="T81"/>
  <c r="U81" s="1"/>
  <c r="T82"/>
  <c r="U82" s="1"/>
  <c r="T83"/>
  <c r="U83" s="1"/>
  <c r="T84"/>
  <c r="U84" s="1"/>
  <c r="T85"/>
  <c r="U85" s="1"/>
  <c r="T86"/>
  <c r="U86" s="1"/>
  <c r="T87"/>
  <c r="U87" s="1"/>
  <c r="T88"/>
  <c r="U88" s="1"/>
  <c r="T89"/>
  <c r="U89" s="1"/>
  <c r="T90"/>
  <c r="U90" s="1"/>
  <c r="T91"/>
  <c r="U91" s="1"/>
  <c r="T92"/>
  <c r="U92" s="1"/>
  <c r="T93"/>
  <c r="U93" s="1"/>
  <c r="T94"/>
  <c r="U94" s="1"/>
  <c r="T95"/>
  <c r="U95" s="1"/>
  <c r="T96"/>
  <c r="U96" s="1"/>
  <c r="T97"/>
  <c r="U97" s="1"/>
  <c r="T98"/>
  <c r="U98" s="1"/>
  <c r="T99"/>
  <c r="U99" s="1"/>
  <c r="T100"/>
  <c r="U100" s="1"/>
  <c r="T101"/>
  <c r="U101" s="1"/>
  <c r="T102"/>
  <c r="U102" s="1"/>
  <c r="T103"/>
  <c r="U103" s="1"/>
  <c r="T104"/>
  <c r="U104" s="1"/>
  <c r="T105"/>
  <c r="U105" s="1"/>
  <c r="T106"/>
  <c r="U106" s="1"/>
  <c r="T107"/>
  <c r="U107" s="1"/>
  <c r="T7"/>
  <c r="U7" s="1"/>
  <c r="P57" i="9" l="1"/>
  <c r="P51"/>
  <c r="P45"/>
  <c r="P39"/>
  <c r="P33"/>
  <c r="P27"/>
  <c r="P21"/>
  <c r="P15"/>
  <c r="P9"/>
  <c r="P3"/>
  <c r="A2"/>
  <c r="F3" l="1"/>
  <c r="A100"/>
  <c r="A3" l="1"/>
  <c r="A51" s="1"/>
  <c r="F57"/>
  <c r="A8"/>
  <c r="F9"/>
  <c r="A14"/>
  <c r="F15"/>
  <c r="A20"/>
  <c r="F21"/>
  <c r="A26"/>
  <c r="F27"/>
  <c r="A32"/>
  <c r="F33"/>
  <c r="A38"/>
  <c r="F39"/>
  <c r="A44"/>
  <c r="F45"/>
  <c r="A50"/>
  <c r="F51"/>
  <c r="A56"/>
  <c r="A65"/>
  <c r="A39" l="1"/>
  <c r="A21"/>
  <c r="A33"/>
  <c r="A9"/>
  <c r="A45"/>
  <c r="A27"/>
  <c r="A57"/>
  <c r="A15"/>
  <c r="S48" i="1"/>
  <c r="S49"/>
  <c r="S50"/>
  <c r="S51"/>
  <c r="S52"/>
  <c r="S53"/>
  <c r="S54"/>
  <c r="S55"/>
  <c r="S56"/>
  <c r="S57"/>
  <c r="S58"/>
  <c r="S59"/>
  <c r="S60"/>
  <c r="S61"/>
  <c r="S62"/>
  <c r="S63"/>
  <c r="S64"/>
  <c r="S65"/>
  <c r="S66"/>
  <c r="S67"/>
  <c r="S68"/>
  <c r="S69"/>
  <c r="S70"/>
  <c r="S71"/>
  <c r="S72"/>
  <c r="S73"/>
  <c r="S74"/>
  <c r="S75"/>
  <c r="S76"/>
  <c r="S77"/>
  <c r="S78"/>
  <c r="S79"/>
  <c r="S80"/>
  <c r="S81"/>
  <c r="S82"/>
  <c r="S83"/>
  <c r="S84"/>
  <c r="S85"/>
  <c r="S86"/>
  <c r="S87"/>
  <c r="S88"/>
  <c r="S89"/>
  <c r="S90"/>
  <c r="S91"/>
  <c r="S92"/>
  <c r="S93"/>
  <c r="S94"/>
  <c r="S95"/>
  <c r="S96"/>
  <c r="S97"/>
  <c r="S98"/>
  <c r="S99"/>
  <c r="S100"/>
  <c r="S101"/>
  <c r="S102"/>
  <c r="S103"/>
  <c r="S104"/>
  <c r="S105"/>
  <c r="S106"/>
  <c r="S107"/>
  <c r="A2" i="7" l="1"/>
  <c r="A1"/>
  <c r="E11" i="2" l="1"/>
  <c r="E12"/>
  <c r="E13"/>
  <c r="E14"/>
  <c r="E15"/>
  <c r="E16"/>
  <c r="E17"/>
  <c r="E18"/>
  <c r="E19"/>
  <c r="E20"/>
  <c r="E21"/>
  <c r="E22"/>
  <c r="E10"/>
  <c r="A6" i="8" l="1"/>
  <c r="D6" i="6"/>
  <c r="A4"/>
  <c r="A2"/>
  <c r="A1"/>
  <c r="A7" i="7"/>
  <c r="C7" s="1"/>
  <c r="E7" l="1"/>
  <c r="A7" i="8"/>
  <c r="Q7" i="7"/>
  <c r="L7"/>
  <c r="H7"/>
  <c r="A8"/>
  <c r="C8" s="1"/>
  <c r="D7"/>
  <c r="J7"/>
  <c r="F7"/>
  <c r="M7"/>
  <c r="K7"/>
  <c r="I7"/>
  <c r="G7"/>
  <c r="P6"/>
  <c r="N6"/>
  <c r="O6"/>
  <c r="M6"/>
  <c r="E6"/>
  <c r="F6"/>
  <c r="G6"/>
  <c r="H6"/>
  <c r="I6"/>
  <c r="J6"/>
  <c r="K6"/>
  <c r="L6"/>
  <c r="D6"/>
  <c r="E6" i="6" s="1"/>
  <c r="O6" l="1"/>
  <c r="M6" i="8"/>
  <c r="P6" i="6"/>
  <c r="B6" i="8"/>
  <c r="D8" i="7"/>
  <c r="N6" i="6"/>
  <c r="D6" i="8"/>
  <c r="M6" i="6"/>
  <c r="E6" i="8"/>
  <c r="L6" i="6"/>
  <c r="F6" i="8"/>
  <c r="K6" i="6"/>
  <c r="G6" i="8"/>
  <c r="J6" i="6"/>
  <c r="H6" i="8"/>
  <c r="I6" i="6"/>
  <c r="I6" i="8"/>
  <c r="H6" i="6"/>
  <c r="J6" i="8"/>
  <c r="G6" i="6"/>
  <c r="K6" i="8"/>
  <c r="F6" i="6"/>
  <c r="L6" i="8"/>
  <c r="O7" i="7"/>
  <c r="B7" i="8" s="1"/>
  <c r="A8"/>
  <c r="F8" i="7"/>
  <c r="G8"/>
  <c r="Q8"/>
  <c r="L8"/>
  <c r="I8"/>
  <c r="H8"/>
  <c r="K8"/>
  <c r="A9"/>
  <c r="C9" s="1"/>
  <c r="M8"/>
  <c r="E8"/>
  <c r="J8"/>
  <c r="C6" i="5"/>
  <c r="D6"/>
  <c r="B6"/>
  <c r="A6"/>
  <c r="A8" i="1"/>
  <c r="A8" i="4" s="1"/>
  <c r="A9" i="1"/>
  <c r="A9" i="4" s="1"/>
  <c r="A10" i="1"/>
  <c r="A10" i="4" s="1"/>
  <c r="A11" i="1"/>
  <c r="A11" i="4" s="1"/>
  <c r="A12" i="1"/>
  <c r="A12" i="4" s="1"/>
  <c r="A13" i="1"/>
  <c r="A13" i="4" s="1"/>
  <c r="A14" i="1"/>
  <c r="A14" i="4" s="1"/>
  <c r="A15" i="1"/>
  <c r="A15" i="4" s="1"/>
  <c r="A16" i="1"/>
  <c r="A16" i="4" s="1"/>
  <c r="A17" i="1"/>
  <c r="A17" i="4" s="1"/>
  <c r="A18" i="1"/>
  <c r="A18" i="4" s="1"/>
  <c r="A19" i="1"/>
  <c r="A19" i="4" s="1"/>
  <c r="A20" i="1"/>
  <c r="A20" i="4" s="1"/>
  <c r="A21" i="1"/>
  <c r="A21" i="4" s="1"/>
  <c r="A22" i="1"/>
  <c r="A22" i="4" s="1"/>
  <c r="A23" i="1"/>
  <c r="A23" i="4" s="1"/>
  <c r="A24" i="1"/>
  <c r="A24" i="4" s="1"/>
  <c r="A25" i="1"/>
  <c r="A25" i="4" s="1"/>
  <c r="A26" i="1"/>
  <c r="A26" i="4" s="1"/>
  <c r="A27" i="1"/>
  <c r="A27" i="4" s="1"/>
  <c r="A28" i="1"/>
  <c r="A28" i="4" s="1"/>
  <c r="A29" i="1"/>
  <c r="A29" i="4" s="1"/>
  <c r="A30" i="1"/>
  <c r="A30" i="4" s="1"/>
  <c r="A31" i="1"/>
  <c r="A31" i="4" s="1"/>
  <c r="A32" i="1"/>
  <c r="A32" i="4" s="1"/>
  <c r="A33" i="1"/>
  <c r="A33" i="4" s="1"/>
  <c r="A34" i="1"/>
  <c r="A34" i="4" s="1"/>
  <c r="A35" i="1"/>
  <c r="A35" i="4" s="1"/>
  <c r="A36" i="1"/>
  <c r="A36" i="4" s="1"/>
  <c r="A37" i="1"/>
  <c r="A38"/>
  <c r="A38" i="4" s="1"/>
  <c r="A39" i="1"/>
  <c r="A39" i="4" s="1"/>
  <c r="A40" i="1"/>
  <c r="A40" i="4" s="1"/>
  <c r="A41" i="1"/>
  <c r="A41" i="4" s="1"/>
  <c r="A42" i="1"/>
  <c r="A42" i="4" s="1"/>
  <c r="A43" i="1"/>
  <c r="A43" i="4" s="1"/>
  <c r="A44" i="1"/>
  <c r="A44" i="4" s="1"/>
  <c r="A45" i="1"/>
  <c r="A45" i="4" s="1"/>
  <c r="A46" i="1"/>
  <c r="A46" i="4" s="1"/>
  <c r="A47" i="1"/>
  <c r="A47" i="4" s="1"/>
  <c r="A48" i="1"/>
  <c r="A48" i="4" s="1"/>
  <c r="A49" i="1"/>
  <c r="A49" i="4" s="1"/>
  <c r="A50" i="1"/>
  <c r="A51"/>
  <c r="A52"/>
  <c r="A53"/>
  <c r="A54"/>
  <c r="A55"/>
  <c r="A56"/>
  <c r="A57"/>
  <c r="A58"/>
  <c r="A59"/>
  <c r="A60"/>
  <c r="A61"/>
  <c r="A62"/>
  <c r="A63"/>
  <c r="A64"/>
  <c r="A65"/>
  <c r="A66"/>
  <c r="A67"/>
  <c r="A68"/>
  <c r="A69"/>
  <c r="A70"/>
  <c r="A71"/>
  <c r="A72"/>
  <c r="A73"/>
  <c r="A74"/>
  <c r="A75"/>
  <c r="A76"/>
  <c r="A77"/>
  <c r="A78"/>
  <c r="A79"/>
  <c r="A80"/>
  <c r="A81"/>
  <c r="A82"/>
  <c r="A83"/>
  <c r="A84"/>
  <c r="A85"/>
  <c r="A86"/>
  <c r="A87"/>
  <c r="A88"/>
  <c r="A89"/>
  <c r="A90"/>
  <c r="A91"/>
  <c r="A92"/>
  <c r="A93"/>
  <c r="A94"/>
  <c r="A95"/>
  <c r="A96"/>
  <c r="A97"/>
  <c r="A98"/>
  <c r="A99"/>
  <c r="A100"/>
  <c r="A101"/>
  <c r="A102"/>
  <c r="A103"/>
  <c r="A104"/>
  <c r="A105"/>
  <c r="A106"/>
  <c r="A107"/>
  <c r="A7"/>
  <c r="A7" i="4" s="1"/>
  <c r="N49" l="1"/>
  <c r="K49"/>
  <c r="L49"/>
  <c r="F49"/>
  <c r="H49"/>
  <c r="G49"/>
  <c r="U49"/>
  <c r="M49"/>
  <c r="I49"/>
  <c r="J49"/>
  <c r="B49"/>
  <c r="O49"/>
  <c r="N48"/>
  <c r="H48"/>
  <c r="F48"/>
  <c r="B48"/>
  <c r="I48"/>
  <c r="J48"/>
  <c r="K48"/>
  <c r="L48"/>
  <c r="G48"/>
  <c r="U48"/>
  <c r="M48"/>
  <c r="O48"/>
  <c r="B41"/>
  <c r="U41"/>
  <c r="B24"/>
  <c r="U24"/>
  <c r="B47"/>
  <c r="U47"/>
  <c r="B31"/>
  <c r="U31"/>
  <c r="U46"/>
  <c r="B46"/>
  <c r="B38"/>
  <c r="U38"/>
  <c r="U30"/>
  <c r="B30"/>
  <c r="U22"/>
  <c r="B22"/>
  <c r="B14"/>
  <c r="U14"/>
  <c r="B32"/>
  <c r="U32"/>
  <c r="B16"/>
  <c r="U16"/>
  <c r="B39"/>
  <c r="U39"/>
  <c r="B23"/>
  <c r="U23"/>
  <c r="B15"/>
  <c r="U15"/>
  <c r="U45"/>
  <c r="B45"/>
  <c r="U29"/>
  <c r="B29"/>
  <c r="U21"/>
  <c r="B21"/>
  <c r="U13"/>
  <c r="B13"/>
  <c r="U36"/>
  <c r="B36"/>
  <c r="U12"/>
  <c r="B12"/>
  <c r="U44"/>
  <c r="B44"/>
  <c r="U43"/>
  <c r="B43"/>
  <c r="B11"/>
  <c r="U11"/>
  <c r="T7"/>
  <c r="U7"/>
  <c r="B7"/>
  <c r="U28"/>
  <c r="B28"/>
  <c r="U20"/>
  <c r="B20"/>
  <c r="B35"/>
  <c r="U35"/>
  <c r="B27"/>
  <c r="U27"/>
  <c r="B19"/>
  <c r="U19"/>
  <c r="B42"/>
  <c r="U42"/>
  <c r="B34"/>
  <c r="U34"/>
  <c r="B26"/>
  <c r="U26"/>
  <c r="B18"/>
  <c r="U18"/>
  <c r="B10"/>
  <c r="U10"/>
  <c r="B33"/>
  <c r="U33"/>
  <c r="B25"/>
  <c r="U25"/>
  <c r="B17"/>
  <c r="U17"/>
  <c r="B9"/>
  <c r="U9"/>
  <c r="B40"/>
  <c r="U40"/>
  <c r="B8"/>
  <c r="U8"/>
  <c r="R105" i="1"/>
  <c r="A105" i="4"/>
  <c r="R104" i="1"/>
  <c r="A104" i="4"/>
  <c r="R80" i="1"/>
  <c r="A80" i="4"/>
  <c r="R103" i="1"/>
  <c r="A103" i="4"/>
  <c r="R102" i="1"/>
  <c r="A102" i="4"/>
  <c r="R94" i="1"/>
  <c r="A94" i="4"/>
  <c r="R86" i="1"/>
  <c r="A86" i="4"/>
  <c r="R78" i="1"/>
  <c r="A78" i="4"/>
  <c r="R70" i="1"/>
  <c r="A70" i="4"/>
  <c r="R62" i="1"/>
  <c r="A62" i="4"/>
  <c r="R54" i="1"/>
  <c r="A54" i="4"/>
  <c r="R101" i="1"/>
  <c r="A101" i="4"/>
  <c r="R77" i="1"/>
  <c r="A77" i="4"/>
  <c r="R69" i="1"/>
  <c r="A69" i="4"/>
  <c r="R61" i="1"/>
  <c r="A61" i="4"/>
  <c r="R53" i="1"/>
  <c r="A53" i="4"/>
  <c r="R93" i="1"/>
  <c r="A93" i="4"/>
  <c r="R92" i="1"/>
  <c r="A92" i="4"/>
  <c r="R76" i="1"/>
  <c r="A76" i="4"/>
  <c r="R68" i="1"/>
  <c r="A68" i="4"/>
  <c r="R60" i="1"/>
  <c r="A60" i="4"/>
  <c r="R52" i="1"/>
  <c r="A52" i="4"/>
  <c r="R85" i="1"/>
  <c r="A85" i="4"/>
  <c r="R100" i="1"/>
  <c r="A100" i="4"/>
  <c r="R99" i="1"/>
  <c r="A99" i="4"/>
  <c r="R91" i="1"/>
  <c r="A91" i="4"/>
  <c r="R83" i="1"/>
  <c r="A83" i="4"/>
  <c r="R75" i="1"/>
  <c r="A75" i="4"/>
  <c r="R67" i="1"/>
  <c r="A67" i="4"/>
  <c r="R59" i="1"/>
  <c r="A59" i="4"/>
  <c r="R51" i="1"/>
  <c r="A51" i="4"/>
  <c r="A10" i="7"/>
  <c r="C10" s="1"/>
  <c r="R84" i="1"/>
  <c r="A84" i="4"/>
  <c r="R107" i="1"/>
  <c r="A107" i="4"/>
  <c r="R106" i="1"/>
  <c r="A106" i="4"/>
  <c r="R98" i="1"/>
  <c r="A98" i="4"/>
  <c r="R90" i="1"/>
  <c r="A90" i="4"/>
  <c r="R82" i="1"/>
  <c r="A82" i="4"/>
  <c r="R74" i="1"/>
  <c r="A74" i="4"/>
  <c r="R66" i="1"/>
  <c r="A66" i="4"/>
  <c r="R58" i="1"/>
  <c r="A58" i="4"/>
  <c r="R50" i="1"/>
  <c r="A50" i="4"/>
  <c r="R97" i="1"/>
  <c r="A97" i="4"/>
  <c r="R73" i="1"/>
  <c r="A73" i="4"/>
  <c r="R65" i="1"/>
  <c r="A65" i="4"/>
  <c r="R57" i="1"/>
  <c r="A57" i="4"/>
  <c r="P49"/>
  <c r="C49"/>
  <c r="R49"/>
  <c r="E49"/>
  <c r="S49"/>
  <c r="Q49"/>
  <c r="D49"/>
  <c r="T49"/>
  <c r="R89" i="1"/>
  <c r="A89" i="4"/>
  <c r="R96" i="1"/>
  <c r="A96" i="4"/>
  <c r="R72" i="1"/>
  <c r="A72" i="4"/>
  <c r="R64" i="1"/>
  <c r="A64" i="4"/>
  <c r="R56" i="1"/>
  <c r="A56" i="4"/>
  <c r="E48"/>
  <c r="P48"/>
  <c r="Q48"/>
  <c r="R48"/>
  <c r="S48"/>
  <c r="C48"/>
  <c r="T48"/>
  <c r="D48"/>
  <c r="R81" i="1"/>
  <c r="A81" i="4"/>
  <c r="R88" i="1"/>
  <c r="A88" i="4"/>
  <c r="R95" i="1"/>
  <c r="A95" i="4"/>
  <c r="R87" i="1"/>
  <c r="A87" i="4"/>
  <c r="R79" i="1"/>
  <c r="A79" i="4"/>
  <c r="R71" i="1"/>
  <c r="A71" i="4"/>
  <c r="R63" i="1"/>
  <c r="A63" i="4"/>
  <c r="R55" i="1"/>
  <c r="A55" i="4"/>
  <c r="T47"/>
  <c r="T46"/>
  <c r="T45"/>
  <c r="T43"/>
  <c r="T39"/>
  <c r="T44"/>
  <c r="T42"/>
  <c r="T40"/>
  <c r="T38"/>
  <c r="T36"/>
  <c r="T34"/>
  <c r="T32"/>
  <c r="T30"/>
  <c r="T28"/>
  <c r="T26"/>
  <c r="T24"/>
  <c r="T22"/>
  <c r="T20"/>
  <c r="T18"/>
  <c r="T16"/>
  <c r="T14"/>
  <c r="T12"/>
  <c r="T10"/>
  <c r="T8"/>
  <c r="T41"/>
  <c r="R37" i="1"/>
  <c r="A37" i="4"/>
  <c r="T35"/>
  <c r="T33"/>
  <c r="T31"/>
  <c r="T29"/>
  <c r="T27"/>
  <c r="T25"/>
  <c r="T23"/>
  <c r="T21"/>
  <c r="T19"/>
  <c r="T17"/>
  <c r="T15"/>
  <c r="T13"/>
  <c r="T11"/>
  <c r="T9"/>
  <c r="A46" i="5"/>
  <c r="R46" i="1"/>
  <c r="A38" i="5"/>
  <c r="R38" i="1"/>
  <c r="A102" i="5"/>
  <c r="A94"/>
  <c r="A86"/>
  <c r="A78"/>
  <c r="A70"/>
  <c r="A62"/>
  <c r="A54"/>
  <c r="A45"/>
  <c r="R45" i="1"/>
  <c r="A101" i="5"/>
  <c r="A93"/>
  <c r="A85"/>
  <c r="A77"/>
  <c r="A69"/>
  <c r="A61"/>
  <c r="A53"/>
  <c r="A44"/>
  <c r="E44" s="1"/>
  <c r="R44" i="1"/>
  <c r="A36" i="5"/>
  <c r="E36" s="1"/>
  <c r="R36" i="1"/>
  <c r="A100" i="5"/>
  <c r="A92"/>
  <c r="A84"/>
  <c r="A76"/>
  <c r="A68"/>
  <c r="A60"/>
  <c r="A52"/>
  <c r="A43"/>
  <c r="R43" i="1"/>
  <c r="A35" i="5"/>
  <c r="E35" s="1"/>
  <c r="R35" i="1"/>
  <c r="A107" i="5"/>
  <c r="A99"/>
  <c r="A91"/>
  <c r="A83"/>
  <c r="A75"/>
  <c r="A67"/>
  <c r="A59"/>
  <c r="A51"/>
  <c r="A42"/>
  <c r="R42" i="1"/>
  <c r="A34" i="5"/>
  <c r="E34" s="1"/>
  <c r="R34" i="1"/>
  <c r="A106" i="5"/>
  <c r="A98"/>
  <c r="A90"/>
  <c r="A82"/>
  <c r="A74"/>
  <c r="A66"/>
  <c r="A58"/>
  <c r="A50"/>
  <c r="A105"/>
  <c r="A97"/>
  <c r="A89"/>
  <c r="A81"/>
  <c r="A73"/>
  <c r="A65"/>
  <c r="A57"/>
  <c r="A41"/>
  <c r="E41" s="1"/>
  <c r="R41" i="1"/>
  <c r="A48" i="5"/>
  <c r="C48" s="1"/>
  <c r="R48" i="1"/>
  <c r="A40" i="5"/>
  <c r="R40" i="1"/>
  <c r="A104" i="5"/>
  <c r="A96"/>
  <c r="A88"/>
  <c r="A80"/>
  <c r="A72"/>
  <c r="A64"/>
  <c r="A56"/>
  <c r="A49"/>
  <c r="R49" i="1"/>
  <c r="A47" i="5"/>
  <c r="R47" i="1"/>
  <c r="A39" i="5"/>
  <c r="E39" s="1"/>
  <c r="R39" i="1"/>
  <c r="A103" i="5"/>
  <c r="A95"/>
  <c r="A87"/>
  <c r="A79"/>
  <c r="A71"/>
  <c r="A63"/>
  <c r="A55"/>
  <c r="A33"/>
  <c r="E33" s="1"/>
  <c r="R33" i="1"/>
  <c r="A31" i="5"/>
  <c r="R31" i="1"/>
  <c r="A29" i="5"/>
  <c r="E29" s="1"/>
  <c r="R29" i="1"/>
  <c r="A27" i="5"/>
  <c r="E27" s="1"/>
  <c r="R27" i="1"/>
  <c r="A25" i="5"/>
  <c r="E25" s="1"/>
  <c r="R25" i="1"/>
  <c r="A23" i="5"/>
  <c r="E23" s="1"/>
  <c r="R23" i="1"/>
  <c r="A21" i="5"/>
  <c r="E21" s="1"/>
  <c r="R21" i="1"/>
  <c r="A19" i="5"/>
  <c r="E19" s="1"/>
  <c r="R19" i="1"/>
  <c r="A17" i="5"/>
  <c r="E17" s="1"/>
  <c r="R17" i="1"/>
  <c r="A15" i="5"/>
  <c r="E15" s="1"/>
  <c r="R15" i="1"/>
  <c r="A32" i="5"/>
  <c r="E32" s="1"/>
  <c r="R32" i="1"/>
  <c r="A30" i="5"/>
  <c r="E30" s="1"/>
  <c r="R30" i="1"/>
  <c r="A28" i="5"/>
  <c r="E28" s="1"/>
  <c r="R28" i="1"/>
  <c r="A26" i="5"/>
  <c r="E26" s="1"/>
  <c r="R26" i="1"/>
  <c r="A24" i="5"/>
  <c r="E24" s="1"/>
  <c r="R24" i="1"/>
  <c r="A22" i="5"/>
  <c r="E22" s="1"/>
  <c r="R22" i="1"/>
  <c r="A20" i="5"/>
  <c r="E20" s="1"/>
  <c r="R20" i="1"/>
  <c r="A18" i="5"/>
  <c r="E18" s="1"/>
  <c r="R18" i="1"/>
  <c r="A16" i="5"/>
  <c r="E16" s="1"/>
  <c r="R16" i="1"/>
  <c r="A14" i="5"/>
  <c r="E14" s="1"/>
  <c r="R14" i="1"/>
  <c r="A13" i="5"/>
  <c r="E13" s="1"/>
  <c r="R13" i="1"/>
  <c r="A11" i="5"/>
  <c r="E11" s="1"/>
  <c r="R11" i="1"/>
  <c r="A9" i="5"/>
  <c r="E9" s="1"/>
  <c r="R9" i="1"/>
  <c r="A7" i="5"/>
  <c r="E7" s="1"/>
  <c r="R7" i="1"/>
  <c r="A12" i="5"/>
  <c r="E12" s="1"/>
  <c r="R12" i="1"/>
  <c r="A10" i="5"/>
  <c r="E10" s="1"/>
  <c r="R10" i="1"/>
  <c r="A8" i="5"/>
  <c r="E8" s="1"/>
  <c r="R8" i="1"/>
  <c r="O8" i="7"/>
  <c r="B8" i="8" s="1"/>
  <c r="E45" i="5"/>
  <c r="H48"/>
  <c r="I48" s="1"/>
  <c r="E40"/>
  <c r="H49"/>
  <c r="I49" s="1"/>
  <c r="D49"/>
  <c r="C49"/>
  <c r="B49"/>
  <c r="F49"/>
  <c r="G49" s="1"/>
  <c r="E49"/>
  <c r="E9" i="7"/>
  <c r="A9" i="8"/>
  <c r="D9" i="7"/>
  <c r="J9"/>
  <c r="A37" i="5"/>
  <c r="E37" s="1"/>
  <c r="E38"/>
  <c r="G9" i="7"/>
  <c r="F9"/>
  <c r="I9"/>
  <c r="M9"/>
  <c r="K9"/>
  <c r="L9"/>
  <c r="H9"/>
  <c r="Q9"/>
  <c r="E31" i="5"/>
  <c r="C6" i="3"/>
  <c r="N81" i="4" l="1"/>
  <c r="K81"/>
  <c r="L81"/>
  <c r="F81"/>
  <c r="H81"/>
  <c r="G81"/>
  <c r="U81"/>
  <c r="I81"/>
  <c r="B81"/>
  <c r="J81"/>
  <c r="M81"/>
  <c r="O81"/>
  <c r="N51"/>
  <c r="I51"/>
  <c r="J51"/>
  <c r="K51"/>
  <c r="L51"/>
  <c r="F51"/>
  <c r="B51"/>
  <c r="H51"/>
  <c r="U51"/>
  <c r="O51"/>
  <c r="G51"/>
  <c r="M51"/>
  <c r="N83"/>
  <c r="I83"/>
  <c r="J83"/>
  <c r="K83"/>
  <c r="L83"/>
  <c r="F83"/>
  <c r="G83"/>
  <c r="B83"/>
  <c r="O83"/>
  <c r="M83"/>
  <c r="H83"/>
  <c r="U83"/>
  <c r="N85"/>
  <c r="H85"/>
  <c r="G85"/>
  <c r="I85"/>
  <c r="J85"/>
  <c r="K85"/>
  <c r="L85"/>
  <c r="F85"/>
  <c r="B85"/>
  <c r="M85"/>
  <c r="U85"/>
  <c r="O85"/>
  <c r="N76"/>
  <c r="L76"/>
  <c r="G76"/>
  <c r="U76"/>
  <c r="H76"/>
  <c r="F76"/>
  <c r="B76"/>
  <c r="I76"/>
  <c r="J76"/>
  <c r="K76"/>
  <c r="M76"/>
  <c r="O76"/>
  <c r="N61"/>
  <c r="H61"/>
  <c r="G61"/>
  <c r="I61"/>
  <c r="J61"/>
  <c r="K61"/>
  <c r="L61"/>
  <c r="F61"/>
  <c r="B61"/>
  <c r="M61"/>
  <c r="O61"/>
  <c r="U61"/>
  <c r="N54"/>
  <c r="J54"/>
  <c r="K54"/>
  <c r="L54"/>
  <c r="G54"/>
  <c r="U54"/>
  <c r="M54"/>
  <c r="H54"/>
  <c r="F54"/>
  <c r="B54"/>
  <c r="O54"/>
  <c r="I54"/>
  <c r="N86"/>
  <c r="J86"/>
  <c r="K86"/>
  <c r="L86"/>
  <c r="G86"/>
  <c r="U86"/>
  <c r="M86"/>
  <c r="H86"/>
  <c r="F86"/>
  <c r="B86"/>
  <c r="O86"/>
  <c r="I86"/>
  <c r="N80"/>
  <c r="H80"/>
  <c r="F80"/>
  <c r="B80"/>
  <c r="I80"/>
  <c r="J80"/>
  <c r="K80"/>
  <c r="L80"/>
  <c r="G80"/>
  <c r="U80"/>
  <c r="O80"/>
  <c r="M80"/>
  <c r="N98"/>
  <c r="H98"/>
  <c r="F98"/>
  <c r="B98"/>
  <c r="O98"/>
  <c r="I98"/>
  <c r="J98"/>
  <c r="K98"/>
  <c r="L98"/>
  <c r="G98"/>
  <c r="U98"/>
  <c r="M98"/>
  <c r="N55"/>
  <c r="H55"/>
  <c r="G55"/>
  <c r="I55"/>
  <c r="J55"/>
  <c r="K55"/>
  <c r="M55"/>
  <c r="B55"/>
  <c r="U55"/>
  <c r="L55"/>
  <c r="O55"/>
  <c r="F55"/>
  <c r="N87"/>
  <c r="H87"/>
  <c r="G87"/>
  <c r="I87"/>
  <c r="J87"/>
  <c r="K87"/>
  <c r="L87"/>
  <c r="F87"/>
  <c r="M87"/>
  <c r="B87"/>
  <c r="U87"/>
  <c r="O87"/>
  <c r="N56"/>
  <c r="H56"/>
  <c r="F56"/>
  <c r="B56"/>
  <c r="I56"/>
  <c r="J56"/>
  <c r="K56"/>
  <c r="L56"/>
  <c r="G56"/>
  <c r="U56"/>
  <c r="M56"/>
  <c r="O56"/>
  <c r="N89"/>
  <c r="K89"/>
  <c r="L89"/>
  <c r="F89"/>
  <c r="H89"/>
  <c r="G89"/>
  <c r="U89"/>
  <c r="I89"/>
  <c r="J89"/>
  <c r="M89"/>
  <c r="O89"/>
  <c r="B89"/>
  <c r="N97"/>
  <c r="K97"/>
  <c r="L97"/>
  <c r="H97"/>
  <c r="G97"/>
  <c r="U97"/>
  <c r="I97"/>
  <c r="B97"/>
  <c r="M97"/>
  <c r="F97"/>
  <c r="J97"/>
  <c r="O97"/>
  <c r="N74"/>
  <c r="H74"/>
  <c r="F74"/>
  <c r="B74"/>
  <c r="O74"/>
  <c r="I74"/>
  <c r="J74"/>
  <c r="K74"/>
  <c r="L74"/>
  <c r="G74"/>
  <c r="U74"/>
  <c r="M74"/>
  <c r="N106"/>
  <c r="H106"/>
  <c r="F106"/>
  <c r="B106"/>
  <c r="O106"/>
  <c r="I106"/>
  <c r="J106"/>
  <c r="K106"/>
  <c r="L106"/>
  <c r="G106"/>
  <c r="U106"/>
  <c r="M106"/>
  <c r="N66"/>
  <c r="H66"/>
  <c r="F66"/>
  <c r="B66"/>
  <c r="O66"/>
  <c r="I66"/>
  <c r="J66"/>
  <c r="K66"/>
  <c r="L66"/>
  <c r="G66"/>
  <c r="U66"/>
  <c r="M66"/>
  <c r="N59"/>
  <c r="I59"/>
  <c r="J59"/>
  <c r="K59"/>
  <c r="L59"/>
  <c r="F59"/>
  <c r="M59"/>
  <c r="O59"/>
  <c r="B59"/>
  <c r="U59"/>
  <c r="H59"/>
  <c r="G59"/>
  <c r="N91"/>
  <c r="I91"/>
  <c r="J91"/>
  <c r="K91"/>
  <c r="L91"/>
  <c r="U91"/>
  <c r="H91"/>
  <c r="G91"/>
  <c r="F91"/>
  <c r="O91"/>
  <c r="B91"/>
  <c r="M91"/>
  <c r="N52"/>
  <c r="L52"/>
  <c r="G52"/>
  <c r="U52"/>
  <c r="M52"/>
  <c r="H52"/>
  <c r="F52"/>
  <c r="B52"/>
  <c r="I52"/>
  <c r="J52"/>
  <c r="K52"/>
  <c r="O52"/>
  <c r="N92"/>
  <c r="L92"/>
  <c r="G92"/>
  <c r="U92"/>
  <c r="H92"/>
  <c r="F92"/>
  <c r="B92"/>
  <c r="I92"/>
  <c r="J92"/>
  <c r="K92"/>
  <c r="O92"/>
  <c r="M92"/>
  <c r="N69"/>
  <c r="H69"/>
  <c r="G69"/>
  <c r="I69"/>
  <c r="J69"/>
  <c r="K69"/>
  <c r="L69"/>
  <c r="F69"/>
  <c r="B69"/>
  <c r="U69"/>
  <c r="O69"/>
  <c r="M69"/>
  <c r="N62"/>
  <c r="J62"/>
  <c r="K62"/>
  <c r="L62"/>
  <c r="G62"/>
  <c r="U62"/>
  <c r="M62"/>
  <c r="H62"/>
  <c r="F62"/>
  <c r="B62"/>
  <c r="O62"/>
  <c r="I62"/>
  <c r="N94"/>
  <c r="J94"/>
  <c r="K94"/>
  <c r="L94"/>
  <c r="G94"/>
  <c r="U94"/>
  <c r="M94"/>
  <c r="H94"/>
  <c r="F94"/>
  <c r="B94"/>
  <c r="O94"/>
  <c r="I94"/>
  <c r="N104"/>
  <c r="H104"/>
  <c r="F104"/>
  <c r="B104"/>
  <c r="I104"/>
  <c r="J104"/>
  <c r="K104"/>
  <c r="L104"/>
  <c r="G104"/>
  <c r="U104"/>
  <c r="O104"/>
  <c r="M104"/>
  <c r="N79"/>
  <c r="H79"/>
  <c r="G79"/>
  <c r="I79"/>
  <c r="J79"/>
  <c r="K79"/>
  <c r="F79"/>
  <c r="O79"/>
  <c r="B79"/>
  <c r="L79"/>
  <c r="U79"/>
  <c r="M79"/>
  <c r="N73"/>
  <c r="K73"/>
  <c r="L73"/>
  <c r="F73"/>
  <c r="H73"/>
  <c r="G73"/>
  <c r="U73"/>
  <c r="M73"/>
  <c r="I73"/>
  <c r="B73"/>
  <c r="O73"/>
  <c r="J73"/>
  <c r="E48" i="5"/>
  <c r="N63" i="4"/>
  <c r="H63"/>
  <c r="G63"/>
  <c r="I63"/>
  <c r="J63"/>
  <c r="K63"/>
  <c r="L63"/>
  <c r="M63"/>
  <c r="B63"/>
  <c r="O63"/>
  <c r="F63"/>
  <c r="U63"/>
  <c r="N95"/>
  <c r="H95"/>
  <c r="G95"/>
  <c r="I95"/>
  <c r="J95"/>
  <c r="K95"/>
  <c r="B95"/>
  <c r="M95"/>
  <c r="U95"/>
  <c r="F95"/>
  <c r="O95"/>
  <c r="L95"/>
  <c r="N64"/>
  <c r="H64"/>
  <c r="F64"/>
  <c r="B64"/>
  <c r="I64"/>
  <c r="J64"/>
  <c r="K64"/>
  <c r="L64"/>
  <c r="G64"/>
  <c r="U64"/>
  <c r="M64"/>
  <c r="O64"/>
  <c r="N57"/>
  <c r="K57"/>
  <c r="L57"/>
  <c r="F57"/>
  <c r="H57"/>
  <c r="G57"/>
  <c r="U57"/>
  <c r="M57"/>
  <c r="I57"/>
  <c r="B57"/>
  <c r="O57"/>
  <c r="J57"/>
  <c r="N50"/>
  <c r="H50"/>
  <c r="F50"/>
  <c r="B50"/>
  <c r="O50"/>
  <c r="I50"/>
  <c r="J50"/>
  <c r="K50"/>
  <c r="L50"/>
  <c r="G50"/>
  <c r="U50"/>
  <c r="M50"/>
  <c r="N82"/>
  <c r="H82"/>
  <c r="F82"/>
  <c r="B82"/>
  <c r="O82"/>
  <c r="I82"/>
  <c r="J82"/>
  <c r="K82"/>
  <c r="L82"/>
  <c r="G82"/>
  <c r="U82"/>
  <c r="M82"/>
  <c r="N107"/>
  <c r="I107"/>
  <c r="J107"/>
  <c r="K107"/>
  <c r="L107"/>
  <c r="F107"/>
  <c r="H107"/>
  <c r="G107"/>
  <c r="B107"/>
  <c r="U107"/>
  <c r="O107"/>
  <c r="M107"/>
  <c r="F48" i="5"/>
  <c r="G48" s="1"/>
  <c r="N67" i="4"/>
  <c r="I67"/>
  <c r="J67"/>
  <c r="K67"/>
  <c r="L67"/>
  <c r="F67"/>
  <c r="O67"/>
  <c r="H67"/>
  <c r="M67"/>
  <c r="B67"/>
  <c r="G67"/>
  <c r="U67"/>
  <c r="N99"/>
  <c r="I99"/>
  <c r="J99"/>
  <c r="K99"/>
  <c r="L99"/>
  <c r="O99"/>
  <c r="B99"/>
  <c r="G99"/>
  <c r="U99"/>
  <c r="M99"/>
  <c r="F99"/>
  <c r="H99"/>
  <c r="N60"/>
  <c r="L60"/>
  <c r="G60"/>
  <c r="U60"/>
  <c r="M60"/>
  <c r="H60"/>
  <c r="F60"/>
  <c r="B60"/>
  <c r="I60"/>
  <c r="J60"/>
  <c r="O60"/>
  <c r="K60"/>
  <c r="N93"/>
  <c r="H93"/>
  <c r="G93"/>
  <c r="I93"/>
  <c r="J93"/>
  <c r="K93"/>
  <c r="L93"/>
  <c r="F93"/>
  <c r="B93"/>
  <c r="U93"/>
  <c r="O93"/>
  <c r="M93"/>
  <c r="N77"/>
  <c r="H77"/>
  <c r="G77"/>
  <c r="I77"/>
  <c r="J77"/>
  <c r="K77"/>
  <c r="L77"/>
  <c r="F77"/>
  <c r="B77"/>
  <c r="O77"/>
  <c r="U77"/>
  <c r="M77"/>
  <c r="N70"/>
  <c r="J70"/>
  <c r="K70"/>
  <c r="L70"/>
  <c r="G70"/>
  <c r="U70"/>
  <c r="M70"/>
  <c r="H70"/>
  <c r="F70"/>
  <c r="B70"/>
  <c r="O70"/>
  <c r="I70"/>
  <c r="N102"/>
  <c r="J102"/>
  <c r="K102"/>
  <c r="L102"/>
  <c r="G102"/>
  <c r="U102"/>
  <c r="M102"/>
  <c r="H102"/>
  <c r="F102"/>
  <c r="B102"/>
  <c r="O102"/>
  <c r="I102"/>
  <c r="N105"/>
  <c r="K105"/>
  <c r="L105"/>
  <c r="H105"/>
  <c r="G105"/>
  <c r="U105"/>
  <c r="I105"/>
  <c r="M105"/>
  <c r="J105"/>
  <c r="B105"/>
  <c r="F105"/>
  <c r="O105"/>
  <c r="N96"/>
  <c r="H96"/>
  <c r="F96"/>
  <c r="B96"/>
  <c r="I96"/>
  <c r="J96"/>
  <c r="K96"/>
  <c r="L96"/>
  <c r="G96"/>
  <c r="U96"/>
  <c r="M96"/>
  <c r="O96"/>
  <c r="M10" i="7"/>
  <c r="B48" i="5"/>
  <c r="N71" i="4"/>
  <c r="H71"/>
  <c r="G71"/>
  <c r="I71"/>
  <c r="J71"/>
  <c r="K71"/>
  <c r="U71"/>
  <c r="O71"/>
  <c r="F71"/>
  <c r="L71"/>
  <c r="B71"/>
  <c r="M71"/>
  <c r="N88"/>
  <c r="H88"/>
  <c r="F88"/>
  <c r="B88"/>
  <c r="I88"/>
  <c r="J88"/>
  <c r="K88"/>
  <c r="L88"/>
  <c r="G88"/>
  <c r="U88"/>
  <c r="O88"/>
  <c r="M88"/>
  <c r="N72"/>
  <c r="H72"/>
  <c r="F72"/>
  <c r="B72"/>
  <c r="I72"/>
  <c r="J72"/>
  <c r="K72"/>
  <c r="L72"/>
  <c r="G72"/>
  <c r="U72"/>
  <c r="M72"/>
  <c r="O72"/>
  <c r="N65"/>
  <c r="K65"/>
  <c r="L65"/>
  <c r="F65"/>
  <c r="H65"/>
  <c r="G65"/>
  <c r="U65"/>
  <c r="M65"/>
  <c r="I65"/>
  <c r="J65"/>
  <c r="B65"/>
  <c r="O65"/>
  <c r="N58"/>
  <c r="H58"/>
  <c r="F58"/>
  <c r="B58"/>
  <c r="O58"/>
  <c r="I58"/>
  <c r="J58"/>
  <c r="K58"/>
  <c r="L58"/>
  <c r="G58"/>
  <c r="U58"/>
  <c r="M58"/>
  <c r="N90"/>
  <c r="H90"/>
  <c r="F90"/>
  <c r="B90"/>
  <c r="O90"/>
  <c r="I90"/>
  <c r="J90"/>
  <c r="K90"/>
  <c r="L90"/>
  <c r="G90"/>
  <c r="U90"/>
  <c r="M90"/>
  <c r="N84"/>
  <c r="L84"/>
  <c r="G84"/>
  <c r="U84"/>
  <c r="H84"/>
  <c r="F84"/>
  <c r="B84"/>
  <c r="I84"/>
  <c r="J84"/>
  <c r="M84"/>
  <c r="O84"/>
  <c r="K84"/>
  <c r="I10" i="7"/>
  <c r="D48" i="5"/>
  <c r="N75" i="4"/>
  <c r="I75"/>
  <c r="J75"/>
  <c r="K75"/>
  <c r="F75"/>
  <c r="L75"/>
  <c r="H75"/>
  <c r="G75"/>
  <c r="B75"/>
  <c r="U75"/>
  <c r="M75"/>
  <c r="O75"/>
  <c r="N100"/>
  <c r="L100"/>
  <c r="G100"/>
  <c r="U100"/>
  <c r="H100"/>
  <c r="F100"/>
  <c r="B100"/>
  <c r="I100"/>
  <c r="J100"/>
  <c r="K100"/>
  <c r="M100"/>
  <c r="O100"/>
  <c r="N68"/>
  <c r="L68"/>
  <c r="G68"/>
  <c r="U68"/>
  <c r="M68"/>
  <c r="H68"/>
  <c r="F68"/>
  <c r="B68"/>
  <c r="I68"/>
  <c r="J68"/>
  <c r="K68"/>
  <c r="O68"/>
  <c r="N53"/>
  <c r="H53"/>
  <c r="G53"/>
  <c r="I53"/>
  <c r="J53"/>
  <c r="K53"/>
  <c r="L53"/>
  <c r="F53"/>
  <c r="B53"/>
  <c r="U53"/>
  <c r="M53"/>
  <c r="O53"/>
  <c r="N101"/>
  <c r="H101"/>
  <c r="G101"/>
  <c r="I101"/>
  <c r="J101"/>
  <c r="K101"/>
  <c r="L101"/>
  <c r="F101"/>
  <c r="B101"/>
  <c r="O101"/>
  <c r="U101"/>
  <c r="M101"/>
  <c r="N78"/>
  <c r="J78"/>
  <c r="K78"/>
  <c r="L78"/>
  <c r="G78"/>
  <c r="U78"/>
  <c r="M78"/>
  <c r="H78"/>
  <c r="F78"/>
  <c r="B78"/>
  <c r="O78"/>
  <c r="I78"/>
  <c r="N103"/>
  <c r="G103"/>
  <c r="H103"/>
  <c r="I103"/>
  <c r="J103"/>
  <c r="K103"/>
  <c r="L103"/>
  <c r="B103"/>
  <c r="U103"/>
  <c r="O103"/>
  <c r="F103"/>
  <c r="M103"/>
  <c r="E10" i="7"/>
  <c r="L10"/>
  <c r="J10"/>
  <c r="H10"/>
  <c r="A10" i="8"/>
  <c r="B10" s="1"/>
  <c r="A11" i="7"/>
  <c r="C11" s="1"/>
  <c r="G10"/>
  <c r="F10"/>
  <c r="K10"/>
  <c r="D10"/>
  <c r="U37" i="4"/>
  <c r="B37"/>
  <c r="C75"/>
  <c r="R75"/>
  <c r="D75"/>
  <c r="Q75"/>
  <c r="T75"/>
  <c r="P75"/>
  <c r="E75"/>
  <c r="S75"/>
  <c r="C100"/>
  <c r="P100"/>
  <c r="Q100"/>
  <c r="D100"/>
  <c r="S100"/>
  <c r="E100"/>
  <c r="T100"/>
  <c r="R100"/>
  <c r="E68"/>
  <c r="Q68"/>
  <c r="T68"/>
  <c r="D68"/>
  <c r="S68"/>
  <c r="C68"/>
  <c r="P68"/>
  <c r="R68"/>
  <c r="D53"/>
  <c r="T53"/>
  <c r="E53"/>
  <c r="P53"/>
  <c r="C53"/>
  <c r="Q53"/>
  <c r="S53"/>
  <c r="R53"/>
  <c r="C101"/>
  <c r="S101"/>
  <c r="P101"/>
  <c r="R101"/>
  <c r="T101"/>
  <c r="D101"/>
  <c r="E101"/>
  <c r="Q101"/>
  <c r="D78"/>
  <c r="C78"/>
  <c r="E78"/>
  <c r="Q78"/>
  <c r="R78"/>
  <c r="S78"/>
  <c r="P78"/>
  <c r="T78"/>
  <c r="C103"/>
  <c r="E103"/>
  <c r="P103"/>
  <c r="T103"/>
  <c r="S103"/>
  <c r="D103"/>
  <c r="R103"/>
  <c r="Q103"/>
  <c r="D79"/>
  <c r="E79"/>
  <c r="Q79"/>
  <c r="P79"/>
  <c r="R79"/>
  <c r="T79"/>
  <c r="C79"/>
  <c r="S79"/>
  <c r="Q81"/>
  <c r="S81"/>
  <c r="C81"/>
  <c r="P81"/>
  <c r="D81"/>
  <c r="R81"/>
  <c r="E81"/>
  <c r="T81"/>
  <c r="Q64"/>
  <c r="T64"/>
  <c r="P64"/>
  <c r="E64"/>
  <c r="R64"/>
  <c r="C64"/>
  <c r="S64"/>
  <c r="D64"/>
  <c r="S73"/>
  <c r="D73"/>
  <c r="P73"/>
  <c r="Q73"/>
  <c r="R73"/>
  <c r="T73"/>
  <c r="C73"/>
  <c r="E73"/>
  <c r="S66"/>
  <c r="C66"/>
  <c r="Q66"/>
  <c r="E66"/>
  <c r="R66"/>
  <c r="T66"/>
  <c r="P66"/>
  <c r="D66"/>
  <c r="Q98"/>
  <c r="S98"/>
  <c r="T98"/>
  <c r="P98"/>
  <c r="E98"/>
  <c r="C98"/>
  <c r="R98"/>
  <c r="D98"/>
  <c r="C51"/>
  <c r="P51"/>
  <c r="D51"/>
  <c r="S51"/>
  <c r="T51"/>
  <c r="Q51"/>
  <c r="R51"/>
  <c r="E51"/>
  <c r="T83"/>
  <c r="S83"/>
  <c r="E83"/>
  <c r="R83"/>
  <c r="Q83"/>
  <c r="D83"/>
  <c r="P83"/>
  <c r="C83"/>
  <c r="E85"/>
  <c r="T85"/>
  <c r="C85"/>
  <c r="P85"/>
  <c r="Q85"/>
  <c r="R85"/>
  <c r="D85"/>
  <c r="S85"/>
  <c r="E76"/>
  <c r="Q76"/>
  <c r="R76"/>
  <c r="C76"/>
  <c r="S76"/>
  <c r="T76"/>
  <c r="D76"/>
  <c r="P76"/>
  <c r="E61"/>
  <c r="C61"/>
  <c r="P61"/>
  <c r="R61"/>
  <c r="S61"/>
  <c r="T61"/>
  <c r="Q61"/>
  <c r="D61"/>
  <c r="C54"/>
  <c r="E54"/>
  <c r="P54"/>
  <c r="S54"/>
  <c r="Q54"/>
  <c r="R54"/>
  <c r="T54"/>
  <c r="D54"/>
  <c r="E86"/>
  <c r="S86"/>
  <c r="R86"/>
  <c r="C86"/>
  <c r="Q86"/>
  <c r="D86"/>
  <c r="T86"/>
  <c r="P86"/>
  <c r="C80"/>
  <c r="Q80"/>
  <c r="S80"/>
  <c r="R80"/>
  <c r="P80"/>
  <c r="D80"/>
  <c r="E80"/>
  <c r="T80"/>
  <c r="E55"/>
  <c r="P55"/>
  <c r="Q55"/>
  <c r="R55"/>
  <c r="S55"/>
  <c r="T55"/>
  <c r="C55"/>
  <c r="D55"/>
  <c r="D87"/>
  <c r="R87"/>
  <c r="P87"/>
  <c r="T87"/>
  <c r="E87"/>
  <c r="C87"/>
  <c r="Q87"/>
  <c r="S87"/>
  <c r="C72"/>
  <c r="Q72"/>
  <c r="S72"/>
  <c r="E72"/>
  <c r="T72"/>
  <c r="D72"/>
  <c r="R72"/>
  <c r="P72"/>
  <c r="Q97"/>
  <c r="C97"/>
  <c r="D97"/>
  <c r="P97"/>
  <c r="E97"/>
  <c r="R97"/>
  <c r="S97"/>
  <c r="T97"/>
  <c r="C74"/>
  <c r="Q74"/>
  <c r="R74"/>
  <c r="P74"/>
  <c r="D74"/>
  <c r="S74"/>
  <c r="T74"/>
  <c r="E74"/>
  <c r="E106"/>
  <c r="Q106"/>
  <c r="S106"/>
  <c r="T106"/>
  <c r="C106"/>
  <c r="R106"/>
  <c r="D106"/>
  <c r="P106"/>
  <c r="C59"/>
  <c r="P59"/>
  <c r="Q59"/>
  <c r="R59"/>
  <c r="T59"/>
  <c r="D59"/>
  <c r="E59"/>
  <c r="S59"/>
  <c r="Q91"/>
  <c r="D91"/>
  <c r="T91"/>
  <c r="R91"/>
  <c r="C91"/>
  <c r="S91"/>
  <c r="P91"/>
  <c r="E91"/>
  <c r="C52"/>
  <c r="S52"/>
  <c r="E52"/>
  <c r="D52"/>
  <c r="T52"/>
  <c r="Q52"/>
  <c r="P52"/>
  <c r="R52"/>
  <c r="C92"/>
  <c r="Q92"/>
  <c r="S92"/>
  <c r="T92"/>
  <c r="D92"/>
  <c r="P92"/>
  <c r="E92"/>
  <c r="R92"/>
  <c r="E69"/>
  <c r="S69"/>
  <c r="D69"/>
  <c r="P69"/>
  <c r="Q69"/>
  <c r="R69"/>
  <c r="T69"/>
  <c r="C69"/>
  <c r="D62"/>
  <c r="E62"/>
  <c r="R62"/>
  <c r="C62"/>
  <c r="Q62"/>
  <c r="S62"/>
  <c r="P62"/>
  <c r="T62"/>
  <c r="Q94"/>
  <c r="T94"/>
  <c r="S94"/>
  <c r="R94"/>
  <c r="E94"/>
  <c r="D94"/>
  <c r="P94"/>
  <c r="C94"/>
  <c r="S104"/>
  <c r="C104"/>
  <c r="T104"/>
  <c r="P104"/>
  <c r="D104"/>
  <c r="Q104"/>
  <c r="E104"/>
  <c r="R104"/>
  <c r="E63"/>
  <c r="Q63"/>
  <c r="T63"/>
  <c r="D63"/>
  <c r="P63"/>
  <c r="R63"/>
  <c r="S63"/>
  <c r="C63"/>
  <c r="Q95"/>
  <c r="T95"/>
  <c r="C95"/>
  <c r="D95"/>
  <c r="R95"/>
  <c r="S95"/>
  <c r="P95"/>
  <c r="E95"/>
  <c r="S96"/>
  <c r="E96"/>
  <c r="Q96"/>
  <c r="T96"/>
  <c r="P96"/>
  <c r="R96"/>
  <c r="D96"/>
  <c r="C96"/>
  <c r="S57"/>
  <c r="T57"/>
  <c r="R57"/>
  <c r="P57"/>
  <c r="E57"/>
  <c r="C57"/>
  <c r="Q57"/>
  <c r="D57"/>
  <c r="E50"/>
  <c r="T50"/>
  <c r="C50"/>
  <c r="P50"/>
  <c r="D50"/>
  <c r="S50"/>
  <c r="Q50"/>
  <c r="R50"/>
  <c r="P82"/>
  <c r="C82"/>
  <c r="Q82"/>
  <c r="R82"/>
  <c r="S82"/>
  <c r="D82"/>
  <c r="E82"/>
  <c r="T82"/>
  <c r="E107"/>
  <c r="S107"/>
  <c r="T107"/>
  <c r="C107"/>
  <c r="D107"/>
  <c r="P107"/>
  <c r="Q107"/>
  <c r="R107"/>
  <c r="C67"/>
  <c r="Q67"/>
  <c r="T67"/>
  <c r="D67"/>
  <c r="R67"/>
  <c r="E67"/>
  <c r="S67"/>
  <c r="P67"/>
  <c r="E99"/>
  <c r="P99"/>
  <c r="Q99"/>
  <c r="S99"/>
  <c r="C99"/>
  <c r="R99"/>
  <c r="T99"/>
  <c r="D99"/>
  <c r="Q60"/>
  <c r="E60"/>
  <c r="P60"/>
  <c r="S60"/>
  <c r="D60"/>
  <c r="T60"/>
  <c r="C60"/>
  <c r="R60"/>
  <c r="E93"/>
  <c r="D93"/>
  <c r="Q93"/>
  <c r="T93"/>
  <c r="P93"/>
  <c r="R93"/>
  <c r="C93"/>
  <c r="S93"/>
  <c r="E77"/>
  <c r="R77"/>
  <c r="T77"/>
  <c r="C77"/>
  <c r="D77"/>
  <c r="P77"/>
  <c r="Q77"/>
  <c r="S77"/>
  <c r="D70"/>
  <c r="C70"/>
  <c r="Q70"/>
  <c r="E70"/>
  <c r="R70"/>
  <c r="S70"/>
  <c r="P70"/>
  <c r="T70"/>
  <c r="R102"/>
  <c r="T102"/>
  <c r="C102"/>
  <c r="D102"/>
  <c r="Q102"/>
  <c r="E102"/>
  <c r="S102"/>
  <c r="P102"/>
  <c r="C105"/>
  <c r="R105"/>
  <c r="T105"/>
  <c r="D105"/>
  <c r="P105"/>
  <c r="E105"/>
  <c r="Q105"/>
  <c r="S105"/>
  <c r="D71"/>
  <c r="P71"/>
  <c r="R71"/>
  <c r="T71"/>
  <c r="E71"/>
  <c r="Q71"/>
  <c r="C71"/>
  <c r="S71"/>
  <c r="C88"/>
  <c r="P88"/>
  <c r="S88"/>
  <c r="T88"/>
  <c r="D88"/>
  <c r="E88"/>
  <c r="Q88"/>
  <c r="R88"/>
  <c r="S56"/>
  <c r="C56"/>
  <c r="T56"/>
  <c r="D56"/>
  <c r="E56"/>
  <c r="P56"/>
  <c r="Q56"/>
  <c r="R56"/>
  <c r="Q89"/>
  <c r="S89"/>
  <c r="D89"/>
  <c r="C89"/>
  <c r="P89"/>
  <c r="E89"/>
  <c r="R89"/>
  <c r="T89"/>
  <c r="D65"/>
  <c r="Q65"/>
  <c r="R65"/>
  <c r="S65"/>
  <c r="P65"/>
  <c r="T65"/>
  <c r="C65"/>
  <c r="E65"/>
  <c r="S58"/>
  <c r="C58"/>
  <c r="Q58"/>
  <c r="E58"/>
  <c r="T58"/>
  <c r="P58"/>
  <c r="R58"/>
  <c r="D58"/>
  <c r="C90"/>
  <c r="Q90"/>
  <c r="R90"/>
  <c r="S90"/>
  <c r="T90"/>
  <c r="E90"/>
  <c r="P90"/>
  <c r="D90"/>
  <c r="C84"/>
  <c r="D84"/>
  <c r="E84"/>
  <c r="Q84"/>
  <c r="S84"/>
  <c r="P84"/>
  <c r="T84"/>
  <c r="R84"/>
  <c r="E47" i="5"/>
  <c r="E46"/>
  <c r="E42"/>
  <c r="E43"/>
  <c r="T37" i="4"/>
  <c r="C95" i="5"/>
  <c r="B95"/>
  <c r="H95"/>
  <c r="I95" s="1"/>
  <c r="F95"/>
  <c r="G95" s="1"/>
  <c r="D95"/>
  <c r="E95"/>
  <c r="D73"/>
  <c r="E73"/>
  <c r="C73"/>
  <c r="B73"/>
  <c r="H73"/>
  <c r="I73" s="1"/>
  <c r="F73"/>
  <c r="G73" s="1"/>
  <c r="D74"/>
  <c r="E74"/>
  <c r="C74"/>
  <c r="B74"/>
  <c r="H74"/>
  <c r="I74" s="1"/>
  <c r="F74"/>
  <c r="G74" s="1"/>
  <c r="H99"/>
  <c r="I99" s="1"/>
  <c r="F99"/>
  <c r="G99" s="1"/>
  <c r="D99"/>
  <c r="E99"/>
  <c r="C99"/>
  <c r="B99"/>
  <c r="H60"/>
  <c r="I60" s="1"/>
  <c r="F60"/>
  <c r="G60" s="1"/>
  <c r="D60"/>
  <c r="E60"/>
  <c r="C60"/>
  <c r="B60"/>
  <c r="B101"/>
  <c r="H101"/>
  <c r="I101" s="1"/>
  <c r="F101"/>
  <c r="G101" s="1"/>
  <c r="D101"/>
  <c r="E101"/>
  <c r="C101"/>
  <c r="B86"/>
  <c r="H86"/>
  <c r="I86" s="1"/>
  <c r="F86"/>
  <c r="G86" s="1"/>
  <c r="D86"/>
  <c r="E86"/>
  <c r="C86"/>
  <c r="C103"/>
  <c r="B103"/>
  <c r="H103"/>
  <c r="I103" s="1"/>
  <c r="F103"/>
  <c r="G103" s="1"/>
  <c r="D103"/>
  <c r="E103"/>
  <c r="C56"/>
  <c r="B56"/>
  <c r="H56"/>
  <c r="I56" s="1"/>
  <c r="F56"/>
  <c r="G56" s="1"/>
  <c r="D56"/>
  <c r="E56"/>
  <c r="D81"/>
  <c r="E81"/>
  <c r="C81"/>
  <c r="B81"/>
  <c r="H81"/>
  <c r="I81" s="1"/>
  <c r="F81"/>
  <c r="G81" s="1"/>
  <c r="D82"/>
  <c r="E82"/>
  <c r="C82"/>
  <c r="B82"/>
  <c r="H82"/>
  <c r="I82" s="1"/>
  <c r="F82"/>
  <c r="G82" s="1"/>
  <c r="H107"/>
  <c r="I107" s="1"/>
  <c r="F107"/>
  <c r="G107" s="1"/>
  <c r="D107"/>
  <c r="E107"/>
  <c r="C107"/>
  <c r="B107"/>
  <c r="H68"/>
  <c r="I68" s="1"/>
  <c r="F68"/>
  <c r="G68" s="1"/>
  <c r="D68"/>
  <c r="E68"/>
  <c r="C68"/>
  <c r="B68"/>
  <c r="B94"/>
  <c r="H94"/>
  <c r="I94" s="1"/>
  <c r="F94"/>
  <c r="G94" s="1"/>
  <c r="D94"/>
  <c r="E94"/>
  <c r="C94"/>
  <c r="C64"/>
  <c r="B64"/>
  <c r="H64"/>
  <c r="I64" s="1"/>
  <c r="F64"/>
  <c r="G64" s="1"/>
  <c r="D64"/>
  <c r="E64"/>
  <c r="D89"/>
  <c r="E89"/>
  <c r="C89"/>
  <c r="B89"/>
  <c r="H89"/>
  <c r="I89" s="1"/>
  <c r="F89"/>
  <c r="G89" s="1"/>
  <c r="D90"/>
  <c r="E90"/>
  <c r="C90"/>
  <c r="B90"/>
  <c r="H90"/>
  <c r="I90" s="1"/>
  <c r="F90"/>
  <c r="G90" s="1"/>
  <c r="H51"/>
  <c r="I51" s="1"/>
  <c r="F51"/>
  <c r="G51" s="1"/>
  <c r="D51"/>
  <c r="E51"/>
  <c r="C51"/>
  <c r="B51"/>
  <c r="H76"/>
  <c r="I76" s="1"/>
  <c r="F76"/>
  <c r="G76" s="1"/>
  <c r="D76"/>
  <c r="E76"/>
  <c r="C76"/>
  <c r="B76"/>
  <c r="B53"/>
  <c r="H53"/>
  <c r="I53" s="1"/>
  <c r="F53"/>
  <c r="G53" s="1"/>
  <c r="D53"/>
  <c r="E53"/>
  <c r="C53"/>
  <c r="B102"/>
  <c r="H102"/>
  <c r="I102" s="1"/>
  <c r="F102"/>
  <c r="G102" s="1"/>
  <c r="D102"/>
  <c r="E102"/>
  <c r="C102"/>
  <c r="C55"/>
  <c r="B55"/>
  <c r="H55"/>
  <c r="I55" s="1"/>
  <c r="F55"/>
  <c r="G55" s="1"/>
  <c r="D55"/>
  <c r="E55"/>
  <c r="C72"/>
  <c r="B72"/>
  <c r="H72"/>
  <c r="I72" s="1"/>
  <c r="F72"/>
  <c r="G72" s="1"/>
  <c r="D72"/>
  <c r="E72"/>
  <c r="D97"/>
  <c r="E97"/>
  <c r="C97"/>
  <c r="B97"/>
  <c r="H97"/>
  <c r="I97" s="1"/>
  <c r="F97"/>
  <c r="G97" s="1"/>
  <c r="D98"/>
  <c r="E98"/>
  <c r="C98"/>
  <c r="B98"/>
  <c r="H98"/>
  <c r="I98" s="1"/>
  <c r="F98"/>
  <c r="G98" s="1"/>
  <c r="H59"/>
  <c r="I59" s="1"/>
  <c r="F59"/>
  <c r="G59" s="1"/>
  <c r="D59"/>
  <c r="E59"/>
  <c r="C59"/>
  <c r="B59"/>
  <c r="H84"/>
  <c r="I84" s="1"/>
  <c r="F84"/>
  <c r="G84" s="1"/>
  <c r="D84"/>
  <c r="E84"/>
  <c r="C84"/>
  <c r="B84"/>
  <c r="B61"/>
  <c r="H61"/>
  <c r="I61" s="1"/>
  <c r="F61"/>
  <c r="G61" s="1"/>
  <c r="D61"/>
  <c r="E61"/>
  <c r="C61"/>
  <c r="C63"/>
  <c r="B63"/>
  <c r="H63"/>
  <c r="I63" s="1"/>
  <c r="F63"/>
  <c r="G63" s="1"/>
  <c r="D63"/>
  <c r="E63"/>
  <c r="C80"/>
  <c r="B80"/>
  <c r="H80"/>
  <c r="I80" s="1"/>
  <c r="F80"/>
  <c r="G80" s="1"/>
  <c r="D80"/>
  <c r="E80"/>
  <c r="D105"/>
  <c r="E105"/>
  <c r="C105"/>
  <c r="B105"/>
  <c r="H105"/>
  <c r="I105" s="1"/>
  <c r="F105"/>
  <c r="G105" s="1"/>
  <c r="D106"/>
  <c r="E106"/>
  <c r="C106"/>
  <c r="B106"/>
  <c r="H106"/>
  <c r="I106" s="1"/>
  <c r="F106"/>
  <c r="G106" s="1"/>
  <c r="H67"/>
  <c r="I67" s="1"/>
  <c r="F67"/>
  <c r="G67" s="1"/>
  <c r="D67"/>
  <c r="E67"/>
  <c r="C67"/>
  <c r="B67"/>
  <c r="H92"/>
  <c r="I92" s="1"/>
  <c r="F92"/>
  <c r="G92" s="1"/>
  <c r="D92"/>
  <c r="E92"/>
  <c r="C92"/>
  <c r="B92"/>
  <c r="B69"/>
  <c r="H69"/>
  <c r="I69" s="1"/>
  <c r="F69"/>
  <c r="G69" s="1"/>
  <c r="D69"/>
  <c r="E69"/>
  <c r="C69"/>
  <c r="B54"/>
  <c r="H54"/>
  <c r="I54" s="1"/>
  <c r="F54"/>
  <c r="G54" s="1"/>
  <c r="D54"/>
  <c r="E54"/>
  <c r="C54"/>
  <c r="C71"/>
  <c r="B71"/>
  <c r="H71"/>
  <c r="I71" s="1"/>
  <c r="F71"/>
  <c r="G71" s="1"/>
  <c r="D71"/>
  <c r="E71"/>
  <c r="C88"/>
  <c r="B88"/>
  <c r="H88"/>
  <c r="I88" s="1"/>
  <c r="F88"/>
  <c r="G88" s="1"/>
  <c r="D88"/>
  <c r="E88"/>
  <c r="D50"/>
  <c r="E50"/>
  <c r="C50"/>
  <c r="B50"/>
  <c r="H50"/>
  <c r="I50" s="1"/>
  <c r="F50"/>
  <c r="G50" s="1"/>
  <c r="H75"/>
  <c r="I75" s="1"/>
  <c r="F75"/>
  <c r="G75" s="1"/>
  <c r="D75"/>
  <c r="E75"/>
  <c r="C75"/>
  <c r="B75"/>
  <c r="H100"/>
  <c r="I100" s="1"/>
  <c r="F100"/>
  <c r="G100" s="1"/>
  <c r="D100"/>
  <c r="E100"/>
  <c r="C100"/>
  <c r="B100"/>
  <c r="B77"/>
  <c r="H77"/>
  <c r="I77" s="1"/>
  <c r="F77"/>
  <c r="G77" s="1"/>
  <c r="D77"/>
  <c r="E77"/>
  <c r="C77"/>
  <c r="B62"/>
  <c r="H62"/>
  <c r="I62" s="1"/>
  <c r="F62"/>
  <c r="G62" s="1"/>
  <c r="D62"/>
  <c r="E62"/>
  <c r="C62"/>
  <c r="C79"/>
  <c r="B79"/>
  <c r="H79"/>
  <c r="I79" s="1"/>
  <c r="F79"/>
  <c r="G79" s="1"/>
  <c r="D79"/>
  <c r="E79"/>
  <c r="C96"/>
  <c r="B96"/>
  <c r="H96"/>
  <c r="I96" s="1"/>
  <c r="F96"/>
  <c r="G96" s="1"/>
  <c r="D96"/>
  <c r="E96"/>
  <c r="D57"/>
  <c r="E57"/>
  <c r="C57"/>
  <c r="B57"/>
  <c r="H57"/>
  <c r="I57" s="1"/>
  <c r="F57"/>
  <c r="G57" s="1"/>
  <c r="D58"/>
  <c r="E58"/>
  <c r="C58"/>
  <c r="B58"/>
  <c r="H58"/>
  <c r="I58" s="1"/>
  <c r="F58"/>
  <c r="G58" s="1"/>
  <c r="H83"/>
  <c r="I83" s="1"/>
  <c r="F83"/>
  <c r="G83" s="1"/>
  <c r="D83"/>
  <c r="E83"/>
  <c r="C83"/>
  <c r="B83"/>
  <c r="B85"/>
  <c r="H85"/>
  <c r="I85" s="1"/>
  <c r="F85"/>
  <c r="G85" s="1"/>
  <c r="D85"/>
  <c r="E85"/>
  <c r="C85"/>
  <c r="B70"/>
  <c r="H70"/>
  <c r="I70" s="1"/>
  <c r="F70"/>
  <c r="G70" s="1"/>
  <c r="D70"/>
  <c r="E70"/>
  <c r="C70"/>
  <c r="C87"/>
  <c r="B87"/>
  <c r="H87"/>
  <c r="I87" s="1"/>
  <c r="F87"/>
  <c r="G87" s="1"/>
  <c r="D87"/>
  <c r="E87"/>
  <c r="C104"/>
  <c r="B104"/>
  <c r="H104"/>
  <c r="I104" s="1"/>
  <c r="F104"/>
  <c r="G104" s="1"/>
  <c r="D104"/>
  <c r="E104"/>
  <c r="D65"/>
  <c r="E65"/>
  <c r="C65"/>
  <c r="B65"/>
  <c r="H65"/>
  <c r="I65" s="1"/>
  <c r="F65"/>
  <c r="G65" s="1"/>
  <c r="D66"/>
  <c r="E66"/>
  <c r="C66"/>
  <c r="B66"/>
  <c r="H66"/>
  <c r="I66" s="1"/>
  <c r="F66"/>
  <c r="G66" s="1"/>
  <c r="H91"/>
  <c r="I91" s="1"/>
  <c r="F91"/>
  <c r="G91" s="1"/>
  <c r="D91"/>
  <c r="E91"/>
  <c r="C91"/>
  <c r="B91"/>
  <c r="H52"/>
  <c r="I52" s="1"/>
  <c r="F52"/>
  <c r="G52" s="1"/>
  <c r="D52"/>
  <c r="E52"/>
  <c r="C52"/>
  <c r="B52"/>
  <c r="B93"/>
  <c r="H93"/>
  <c r="I93" s="1"/>
  <c r="F93"/>
  <c r="G93" s="1"/>
  <c r="D93"/>
  <c r="E93"/>
  <c r="C93"/>
  <c r="B78"/>
  <c r="H78"/>
  <c r="I78" s="1"/>
  <c r="F78"/>
  <c r="G78" s="1"/>
  <c r="D78"/>
  <c r="E78"/>
  <c r="C78"/>
  <c r="O9" i="7"/>
  <c r="B9" i="8" s="1"/>
  <c r="Q10" i="7"/>
  <c r="A2" i="3"/>
  <c r="A1"/>
  <c r="A4" i="1"/>
  <c r="B1" i="2"/>
  <c r="K11" i="7" l="1"/>
  <c r="A12"/>
  <c r="C12" s="1"/>
  <c r="H11"/>
  <c r="M11"/>
  <c r="L11"/>
  <c r="D11"/>
  <c r="E11"/>
  <c r="I11"/>
  <c r="G11"/>
  <c r="J11"/>
  <c r="F11"/>
  <c r="A11" i="8"/>
  <c r="B11" s="1"/>
  <c r="O10" i="7"/>
  <c r="C16" i="4"/>
  <c r="C26"/>
  <c r="C40"/>
  <c r="C24"/>
  <c r="C43"/>
  <c r="C39"/>
  <c r="C42"/>
  <c r="C38"/>
  <c r="C47"/>
  <c r="C22"/>
  <c r="C45"/>
  <c r="C46"/>
  <c r="F47" i="5"/>
  <c r="F45"/>
  <c r="H45" s="1"/>
  <c r="I45" s="1"/>
  <c r="F46"/>
  <c r="F32"/>
  <c r="H32" s="1"/>
  <c r="I32" s="1"/>
  <c r="F9"/>
  <c r="G9" s="1"/>
  <c r="D9" s="1"/>
  <c r="F7"/>
  <c r="H7" s="1"/>
  <c r="I7" s="1"/>
  <c r="F11"/>
  <c r="G11" s="1"/>
  <c r="D11" s="1"/>
  <c r="F38"/>
  <c r="G38" s="1"/>
  <c r="B38" s="1"/>
  <c r="F10"/>
  <c r="G10" s="1"/>
  <c r="D10" s="1"/>
  <c r="F13"/>
  <c r="H13" s="1"/>
  <c r="I13" s="1"/>
  <c r="F29"/>
  <c r="G29" s="1"/>
  <c r="C29" s="1"/>
  <c r="F36"/>
  <c r="G36" s="1"/>
  <c r="C36" s="1"/>
  <c r="F18"/>
  <c r="G18" s="1"/>
  <c r="B18" s="1"/>
  <c r="F19"/>
  <c r="G19" s="1"/>
  <c r="D19" s="1"/>
  <c r="F12"/>
  <c r="G12" s="1"/>
  <c r="D12" s="1"/>
  <c r="F17"/>
  <c r="G17" s="1"/>
  <c r="C17" s="1"/>
  <c r="F28"/>
  <c r="G28" s="1"/>
  <c r="C28" s="1"/>
  <c r="F25"/>
  <c r="H25" s="1"/>
  <c r="I25" s="1"/>
  <c r="F30"/>
  <c r="H30" s="1"/>
  <c r="I30" s="1"/>
  <c r="F41"/>
  <c r="G41" s="1"/>
  <c r="F24"/>
  <c r="H24" s="1"/>
  <c r="I24" s="1"/>
  <c r="F14"/>
  <c r="G14" s="1"/>
  <c r="F23"/>
  <c r="H23" s="1"/>
  <c r="I23" s="1"/>
  <c r="F15"/>
  <c r="G15" s="1"/>
  <c r="F20"/>
  <c r="H20" s="1"/>
  <c r="I20" s="1"/>
  <c r="F21"/>
  <c r="G21" s="1"/>
  <c r="D21" s="1"/>
  <c r="F16"/>
  <c r="H16" s="1"/>
  <c r="I16" s="1"/>
  <c r="F8"/>
  <c r="G8" s="1"/>
  <c r="C8" s="1"/>
  <c r="F26"/>
  <c r="G26" s="1"/>
  <c r="F22"/>
  <c r="H22" s="1"/>
  <c r="I22" s="1"/>
  <c r="F27"/>
  <c r="G27" s="1"/>
  <c r="B27" s="1"/>
  <c r="F33"/>
  <c r="G33" s="1"/>
  <c r="D33" s="1"/>
  <c r="F31"/>
  <c r="G31" s="1"/>
  <c r="D31" s="1"/>
  <c r="F35"/>
  <c r="G35" s="1"/>
  <c r="D35" s="1"/>
  <c r="F37"/>
  <c r="G37" s="1"/>
  <c r="B37" s="1"/>
  <c r="F34"/>
  <c r="G34" s="1"/>
  <c r="C34" s="1"/>
  <c r="F39"/>
  <c r="G39" s="1"/>
  <c r="B39" s="1"/>
  <c r="F44"/>
  <c r="G44" s="1"/>
  <c r="F40"/>
  <c r="C44" i="4"/>
  <c r="C36"/>
  <c r="C32"/>
  <c r="C28"/>
  <c r="C18"/>
  <c r="C33"/>
  <c r="C10"/>
  <c r="C41"/>
  <c r="C29"/>
  <c r="C21"/>
  <c r="C9"/>
  <c r="C12"/>
  <c r="C31"/>
  <c r="C13"/>
  <c r="C37"/>
  <c r="C34"/>
  <c r="C30"/>
  <c r="C20"/>
  <c r="C14"/>
  <c r="C25"/>
  <c r="F43" i="5"/>
  <c r="F42"/>
  <c r="C7" i="4"/>
  <c r="C8"/>
  <c r="C27"/>
  <c r="C17"/>
  <c r="C23"/>
  <c r="C19"/>
  <c r="C15"/>
  <c r="C11"/>
  <c r="C35"/>
  <c r="O11" i="7"/>
  <c r="A12" i="8"/>
  <c r="B12" s="1"/>
  <c r="H38" i="5"/>
  <c r="I38" s="1"/>
  <c r="D38"/>
  <c r="C38"/>
  <c r="D12" i="7"/>
  <c r="F12"/>
  <c r="H12"/>
  <c r="J12"/>
  <c r="L12"/>
  <c r="E12"/>
  <c r="I12"/>
  <c r="M12"/>
  <c r="G12"/>
  <c r="K12"/>
  <c r="A13"/>
  <c r="C13" s="1"/>
  <c r="Q11"/>
  <c r="H10" i="5"/>
  <c r="I10" s="1"/>
  <c r="H11"/>
  <c r="I11" s="1"/>
  <c r="H12" l="1"/>
  <c r="I12" s="1"/>
  <c r="H15"/>
  <c r="I15" s="1"/>
  <c r="D28"/>
  <c r="D15" i="4"/>
  <c r="D7"/>
  <c r="D12"/>
  <c r="D14"/>
  <c r="D9"/>
  <c r="D17"/>
  <c r="D8"/>
  <c r="D10"/>
  <c r="D11"/>
  <c r="D13"/>
  <c r="D16"/>
  <c r="G7" i="5"/>
  <c r="B7" s="1"/>
  <c r="H19"/>
  <c r="I19" s="1"/>
  <c r="G23"/>
  <c r="C23" s="1"/>
  <c r="H14"/>
  <c r="I14" s="1"/>
  <c r="B33"/>
  <c r="H17"/>
  <c r="I17" s="1"/>
  <c r="C31"/>
  <c r="G20"/>
  <c r="D20" s="1"/>
  <c r="H39"/>
  <c r="I39" s="1"/>
  <c r="H18"/>
  <c r="I18" s="1"/>
  <c r="G24"/>
  <c r="C24" s="1"/>
  <c r="G16"/>
  <c r="D16" s="1"/>
  <c r="H9"/>
  <c r="I9" s="1"/>
  <c r="H26"/>
  <c r="I26" s="1"/>
  <c r="D39"/>
  <c r="D29"/>
  <c r="B29"/>
  <c r="H29"/>
  <c r="I29" s="1"/>
  <c r="B31"/>
  <c r="C27"/>
  <c r="D27"/>
  <c r="H21"/>
  <c r="I21" s="1"/>
  <c r="G25"/>
  <c r="D25" s="1"/>
  <c r="G13"/>
  <c r="D13" s="1"/>
  <c r="D37"/>
  <c r="H31"/>
  <c r="I31" s="1"/>
  <c r="C37"/>
  <c r="B35"/>
  <c r="D36"/>
  <c r="G32"/>
  <c r="C32" s="1"/>
  <c r="H35"/>
  <c r="I35" s="1"/>
  <c r="H36"/>
  <c r="I36" s="1"/>
  <c r="C33"/>
  <c r="H37"/>
  <c r="I37" s="1"/>
  <c r="H27"/>
  <c r="I27" s="1"/>
  <c r="B36"/>
  <c r="H8"/>
  <c r="I8" s="1"/>
  <c r="G45"/>
  <c r="D45" s="1"/>
  <c r="H34"/>
  <c r="I34" s="1"/>
  <c r="B28"/>
  <c r="H28"/>
  <c r="I28" s="1"/>
  <c r="G22"/>
  <c r="B22" s="1"/>
  <c r="H33"/>
  <c r="I33" s="1"/>
  <c r="C35"/>
  <c r="B34"/>
  <c r="G30"/>
  <c r="C30" s="1"/>
  <c r="C39"/>
  <c r="D47" i="4"/>
  <c r="D46"/>
  <c r="G47" i="5"/>
  <c r="H47"/>
  <c r="I47" s="1"/>
  <c r="G46"/>
  <c r="H46"/>
  <c r="I46" s="1"/>
  <c r="D45" i="4"/>
  <c r="H41" i="5"/>
  <c r="I41" s="1"/>
  <c r="D34"/>
  <c r="H44"/>
  <c r="I44" s="1"/>
  <c r="D43" i="4"/>
  <c r="D19"/>
  <c r="G42" i="5"/>
  <c r="H42"/>
  <c r="I42" s="1"/>
  <c r="D25" i="4"/>
  <c r="D20"/>
  <c r="D34"/>
  <c r="D42"/>
  <c r="D37"/>
  <c r="D31"/>
  <c r="D29"/>
  <c r="D18"/>
  <c r="D28"/>
  <c r="D36"/>
  <c r="G40" i="5"/>
  <c r="H40"/>
  <c r="I40" s="1"/>
  <c r="D26" i="4"/>
  <c r="C44" i="5"/>
  <c r="D44"/>
  <c r="B44"/>
  <c r="D35" i="4"/>
  <c r="D23"/>
  <c r="D27"/>
  <c r="D39"/>
  <c r="G43" i="5"/>
  <c r="H43"/>
  <c r="I43" s="1"/>
  <c r="D22" i="4"/>
  <c r="D30"/>
  <c r="D38"/>
  <c r="D21"/>
  <c r="D41"/>
  <c r="D33"/>
  <c r="D24"/>
  <c r="D32"/>
  <c r="D44"/>
  <c r="D40"/>
  <c r="C41" i="5"/>
  <c r="D41"/>
  <c r="B41"/>
  <c r="O12" i="7"/>
  <c r="A13" i="8"/>
  <c r="B13" s="1"/>
  <c r="D13" i="7"/>
  <c r="F13"/>
  <c r="H13"/>
  <c r="J13"/>
  <c r="L13"/>
  <c r="G13"/>
  <c r="K13"/>
  <c r="E13"/>
  <c r="M13"/>
  <c r="I13"/>
  <c r="A14"/>
  <c r="C14" s="1"/>
  <c r="Q12"/>
  <c r="C26" i="5"/>
  <c r="D26"/>
  <c r="B26"/>
  <c r="C21"/>
  <c r="C19"/>
  <c r="C12"/>
  <c r="B21"/>
  <c r="B9"/>
  <c r="C9"/>
  <c r="B12"/>
  <c r="D8"/>
  <c r="B8"/>
  <c r="D17"/>
  <c r="B17"/>
  <c r="B19"/>
  <c r="B11"/>
  <c r="B10"/>
  <c r="C11"/>
  <c r="C10"/>
  <c r="D15"/>
  <c r="C15"/>
  <c r="B15"/>
  <c r="B23"/>
  <c r="D14"/>
  <c r="B14"/>
  <c r="C14"/>
  <c r="D18"/>
  <c r="C18"/>
  <c r="D7"/>
  <c r="C7" l="1"/>
  <c r="D23"/>
  <c r="E7" i="4"/>
  <c r="E13"/>
  <c r="E10"/>
  <c r="E8"/>
  <c r="E17"/>
  <c r="E16"/>
  <c r="E9"/>
  <c r="E14"/>
  <c r="E15"/>
  <c r="E11"/>
  <c r="E12"/>
  <c r="C20" i="5"/>
  <c r="B20"/>
  <c r="B24"/>
  <c r="D24"/>
  <c r="B16"/>
  <c r="C16"/>
  <c r="C13"/>
  <c r="B13"/>
  <c r="B30"/>
  <c r="D30"/>
  <c r="B25"/>
  <c r="C25"/>
  <c r="B32"/>
  <c r="C45"/>
  <c r="D32"/>
  <c r="B45"/>
  <c r="D22"/>
  <c r="C22"/>
  <c r="E46" i="4"/>
  <c r="C47" i="5"/>
  <c r="D47"/>
  <c r="B47"/>
  <c r="E47" i="4"/>
  <c r="C46" i="5"/>
  <c r="D46"/>
  <c r="B46"/>
  <c r="E45" i="4"/>
  <c r="E41"/>
  <c r="E32"/>
  <c r="E22"/>
  <c r="C43" i="5"/>
  <c r="D43"/>
  <c r="B43"/>
  <c r="E27" i="4"/>
  <c r="E23"/>
  <c r="E35"/>
  <c r="E26"/>
  <c r="C40" i="5"/>
  <c r="D40"/>
  <c r="B40"/>
  <c r="E36" i="4"/>
  <c r="E29"/>
  <c r="E31"/>
  <c r="E42"/>
  <c r="E20"/>
  <c r="C42" i="5"/>
  <c r="D42"/>
  <c r="B42"/>
  <c r="E19" i="4"/>
  <c r="E40"/>
  <c r="E44"/>
  <c r="E24"/>
  <c r="E33"/>
  <c r="E21"/>
  <c r="E38"/>
  <c r="E30"/>
  <c r="E39"/>
  <c r="E28"/>
  <c r="E18"/>
  <c r="E37"/>
  <c r="E34"/>
  <c r="E25"/>
  <c r="E43"/>
  <c r="O13" i="7"/>
  <c r="A14" i="8"/>
  <c r="B14" s="1"/>
  <c r="D14" i="7"/>
  <c r="F14"/>
  <c r="H14"/>
  <c r="J14"/>
  <c r="L14"/>
  <c r="E14"/>
  <c r="I14"/>
  <c r="M14"/>
  <c r="K14"/>
  <c r="G14"/>
  <c r="A15"/>
  <c r="C15" s="1"/>
  <c r="Q13"/>
  <c r="Q6" i="3"/>
  <c r="R6"/>
  <c r="F37" i="4" l="1"/>
  <c r="F30"/>
  <c r="F43"/>
  <c r="F38"/>
  <c r="F47"/>
  <c r="F22"/>
  <c r="F34"/>
  <c r="F33"/>
  <c r="F20"/>
  <c r="F26"/>
  <c r="F32"/>
  <c r="F25"/>
  <c r="F24"/>
  <c r="F42"/>
  <c r="F35"/>
  <c r="F41"/>
  <c r="F44"/>
  <c r="F23"/>
  <c r="F45"/>
  <c r="F46"/>
  <c r="F21"/>
  <c r="F31"/>
  <c r="F40"/>
  <c r="F29"/>
  <c r="F27"/>
  <c r="F18"/>
  <c r="F17"/>
  <c r="F8"/>
  <c r="F9"/>
  <c r="F15"/>
  <c r="F7"/>
  <c r="F16"/>
  <c r="F14"/>
  <c r="F13"/>
  <c r="F10"/>
  <c r="F11"/>
  <c r="F12"/>
  <c r="F28"/>
  <c r="F39"/>
  <c r="F19"/>
  <c r="F36"/>
  <c r="O14" i="7"/>
  <c r="A15" i="8"/>
  <c r="B15" s="1"/>
  <c r="D15" i="7"/>
  <c r="F15"/>
  <c r="H15"/>
  <c r="J15"/>
  <c r="L15"/>
  <c r="G15"/>
  <c r="K15"/>
  <c r="I15"/>
  <c r="E15"/>
  <c r="M15"/>
  <c r="A16"/>
  <c r="C16" s="1"/>
  <c r="Q14"/>
  <c r="C11" i="2"/>
  <c r="C12"/>
  <c r="C13"/>
  <c r="C14"/>
  <c r="C15"/>
  <c r="C16"/>
  <c r="C17"/>
  <c r="C18"/>
  <c r="C19"/>
  <c r="C20"/>
  <c r="C21"/>
  <c r="C22"/>
  <c r="C10"/>
  <c r="G34" i="4" l="1"/>
  <c r="G35"/>
  <c r="G22"/>
  <c r="G21"/>
  <c r="G32"/>
  <c r="G18"/>
  <c r="G23"/>
  <c r="G30"/>
  <c r="G44"/>
  <c r="G20"/>
  <c r="G37"/>
  <c r="G14"/>
  <c r="G26"/>
  <c r="G16"/>
  <c r="G25"/>
  <c r="G36"/>
  <c r="G19"/>
  <c r="G7"/>
  <c r="G42"/>
  <c r="G28"/>
  <c r="G15"/>
  <c r="G27"/>
  <c r="G40"/>
  <c r="G45"/>
  <c r="G29"/>
  <c r="G12"/>
  <c r="G9"/>
  <c r="G41"/>
  <c r="G38"/>
  <c r="G47"/>
  <c r="G11"/>
  <c r="G8"/>
  <c r="G10"/>
  <c r="G17"/>
  <c r="G33"/>
  <c r="G43"/>
  <c r="G39"/>
  <c r="G13"/>
  <c r="G31"/>
  <c r="G46"/>
  <c r="G24"/>
  <c r="O15" i="7"/>
  <c r="P15"/>
  <c r="A16" i="8"/>
  <c r="B16" s="1"/>
  <c r="R15"/>
  <c r="Q15"/>
  <c r="P15"/>
  <c r="O15"/>
  <c r="M15"/>
  <c r="E15"/>
  <c r="G15"/>
  <c r="I15"/>
  <c r="K15"/>
  <c r="D15"/>
  <c r="H15"/>
  <c r="L15"/>
  <c r="F15"/>
  <c r="J15"/>
  <c r="N15"/>
  <c r="C15"/>
  <c r="D16" i="7"/>
  <c r="F16"/>
  <c r="H16"/>
  <c r="J16"/>
  <c r="L16"/>
  <c r="E16"/>
  <c r="I16"/>
  <c r="M16"/>
  <c r="G16"/>
  <c r="K16"/>
  <c r="A17"/>
  <c r="C17" s="1"/>
  <c r="Q15"/>
  <c r="E6" i="3"/>
  <c r="F6"/>
  <c r="G6"/>
  <c r="H6"/>
  <c r="I6"/>
  <c r="J6"/>
  <c r="K6"/>
  <c r="L6"/>
  <c r="M6"/>
  <c r="N6"/>
  <c r="P6"/>
  <c r="D6"/>
  <c r="A4"/>
  <c r="C6" i="2"/>
  <c r="D6"/>
  <c r="E6"/>
  <c r="F6"/>
  <c r="G6"/>
  <c r="H6"/>
  <c r="I6"/>
  <c r="J6"/>
  <c r="K6"/>
  <c r="L6"/>
  <c r="B6"/>
  <c r="H46" i="4" l="1"/>
  <c r="H12"/>
  <c r="H36"/>
  <c r="H22"/>
  <c r="H40"/>
  <c r="H25"/>
  <c r="H13"/>
  <c r="H27"/>
  <c r="H38"/>
  <c r="H35"/>
  <c r="H43"/>
  <c r="H41"/>
  <c r="H33"/>
  <c r="H42"/>
  <c r="H44"/>
  <c r="H29"/>
  <c r="H19"/>
  <c r="H30"/>
  <c r="H11"/>
  <c r="H7"/>
  <c r="H26"/>
  <c r="H17"/>
  <c r="H8"/>
  <c r="H9"/>
  <c r="H23"/>
  <c r="H24"/>
  <c r="H15"/>
  <c r="H18"/>
  <c r="H21"/>
  <c r="H39"/>
  <c r="H37"/>
  <c r="H20"/>
  <c r="H16"/>
  <c r="H14"/>
  <c r="H31"/>
  <c r="H45"/>
  <c r="H10"/>
  <c r="H28"/>
  <c r="H32"/>
  <c r="H34"/>
  <c r="H47"/>
  <c r="S15" i="7"/>
  <c r="P16"/>
  <c r="O16"/>
  <c r="Q16" i="8"/>
  <c r="P16"/>
  <c r="O16"/>
  <c r="M16"/>
  <c r="R16"/>
  <c r="D16"/>
  <c r="F16"/>
  <c r="H16"/>
  <c r="J16"/>
  <c r="L16"/>
  <c r="G16"/>
  <c r="K16"/>
  <c r="E16"/>
  <c r="I16"/>
  <c r="N16"/>
  <c r="C16"/>
  <c r="A17"/>
  <c r="B17" s="1"/>
  <c r="D17" i="7"/>
  <c r="F17"/>
  <c r="H17"/>
  <c r="J17"/>
  <c r="L17"/>
  <c r="G17"/>
  <c r="K17"/>
  <c r="E17"/>
  <c r="M17"/>
  <c r="I17"/>
  <c r="A18"/>
  <c r="C18" s="1"/>
  <c r="Q16"/>
  <c r="B7" i="1"/>
  <c r="B108"/>
  <c r="B76"/>
  <c r="I36" i="4" l="1"/>
  <c r="I24"/>
  <c r="I47"/>
  <c r="I20"/>
  <c r="I32"/>
  <c r="I14"/>
  <c r="I28"/>
  <c r="I16"/>
  <c r="I13"/>
  <c r="I33"/>
  <c r="I30"/>
  <c r="I40"/>
  <c r="I37"/>
  <c r="I7"/>
  <c r="I26"/>
  <c r="I41"/>
  <c r="I19"/>
  <c r="I27"/>
  <c r="I45"/>
  <c r="I10"/>
  <c r="I17"/>
  <c r="I43"/>
  <c r="I29"/>
  <c r="I39"/>
  <c r="I35"/>
  <c r="I22"/>
  <c r="I31"/>
  <c r="I21"/>
  <c r="I9"/>
  <c r="I38"/>
  <c r="I25"/>
  <c r="I44"/>
  <c r="I15"/>
  <c r="I42"/>
  <c r="I18"/>
  <c r="I8"/>
  <c r="I11"/>
  <c r="I46"/>
  <c r="I12"/>
  <c r="I34"/>
  <c r="I23"/>
  <c r="S16" i="7"/>
  <c r="P17"/>
  <c r="O17"/>
  <c r="A18" i="8"/>
  <c r="B18" s="1"/>
  <c r="R17"/>
  <c r="Q17"/>
  <c r="P17"/>
  <c r="O17"/>
  <c r="M17"/>
  <c r="E17"/>
  <c r="G17"/>
  <c r="I17"/>
  <c r="K17"/>
  <c r="F17"/>
  <c r="J17"/>
  <c r="D17"/>
  <c r="H17"/>
  <c r="L17"/>
  <c r="N17"/>
  <c r="C17"/>
  <c r="D18" i="7"/>
  <c r="F18"/>
  <c r="H18"/>
  <c r="J18"/>
  <c r="L18"/>
  <c r="E18"/>
  <c r="I18"/>
  <c r="M18"/>
  <c r="K18"/>
  <c r="G18"/>
  <c r="A19"/>
  <c r="C19" s="1"/>
  <c r="Q17"/>
  <c r="B77" i="1"/>
  <c r="B8"/>
  <c r="B78"/>
  <c r="J9" i="4" l="1"/>
  <c r="J11"/>
  <c r="J17"/>
  <c r="J7"/>
  <c r="J10"/>
  <c r="J16"/>
  <c r="J15"/>
  <c r="J8"/>
  <c r="J12"/>
  <c r="J13"/>
  <c r="J14"/>
  <c r="J47"/>
  <c r="J38"/>
  <c r="J25"/>
  <c r="J27"/>
  <c r="J34"/>
  <c r="J19"/>
  <c r="J30"/>
  <c r="J18"/>
  <c r="J43"/>
  <c r="J26"/>
  <c r="J41"/>
  <c r="J44"/>
  <c r="J46"/>
  <c r="J36"/>
  <c r="J35"/>
  <c r="J20"/>
  <c r="J22"/>
  <c r="J33"/>
  <c r="J28"/>
  <c r="J29"/>
  <c r="J24"/>
  <c r="J37"/>
  <c r="J32"/>
  <c r="J39"/>
  <c r="J31"/>
  <c r="J45"/>
  <c r="J21"/>
  <c r="J23"/>
  <c r="J42"/>
  <c r="J40"/>
  <c r="S17" i="7"/>
  <c r="O18"/>
  <c r="P18"/>
  <c r="A19" i="8"/>
  <c r="B19" s="1"/>
  <c r="Q18"/>
  <c r="P18"/>
  <c r="O18"/>
  <c r="M18"/>
  <c r="R18"/>
  <c r="D18"/>
  <c r="F18"/>
  <c r="H18"/>
  <c r="J18"/>
  <c r="L18"/>
  <c r="E18"/>
  <c r="I18"/>
  <c r="G18"/>
  <c r="K18"/>
  <c r="N18"/>
  <c r="C18"/>
  <c r="D19" i="7"/>
  <c r="F19"/>
  <c r="H19"/>
  <c r="J19"/>
  <c r="L19"/>
  <c r="G19"/>
  <c r="K19"/>
  <c r="I19"/>
  <c r="M19"/>
  <c r="E19"/>
  <c r="A20"/>
  <c r="C20" s="1"/>
  <c r="Q18"/>
  <c r="B79" i="1"/>
  <c r="B9"/>
  <c r="B80"/>
  <c r="K15" i="4" l="1"/>
  <c r="K8"/>
  <c r="K16"/>
  <c r="K7"/>
  <c r="K17"/>
  <c r="K13"/>
  <c r="K10"/>
  <c r="K14"/>
  <c r="K11"/>
  <c r="K12"/>
  <c r="K9"/>
  <c r="K40"/>
  <c r="K37"/>
  <c r="K36"/>
  <c r="K19"/>
  <c r="K30"/>
  <c r="K42"/>
  <c r="K24"/>
  <c r="K46"/>
  <c r="K35"/>
  <c r="K23"/>
  <c r="K29"/>
  <c r="K44"/>
  <c r="K34"/>
  <c r="K32"/>
  <c r="K21"/>
  <c r="K28"/>
  <c r="K41"/>
  <c r="K27"/>
  <c r="K45"/>
  <c r="K33"/>
  <c r="K26"/>
  <c r="K25"/>
  <c r="K31"/>
  <c r="K22"/>
  <c r="K43"/>
  <c r="K38"/>
  <c r="K39"/>
  <c r="K20"/>
  <c r="K18"/>
  <c r="K47"/>
  <c r="S18" i="7"/>
  <c r="P19"/>
  <c r="O19"/>
  <c r="A20" i="8"/>
  <c r="B20" s="1"/>
  <c r="R19"/>
  <c r="Q19"/>
  <c r="P19"/>
  <c r="O19"/>
  <c r="M19"/>
  <c r="E19"/>
  <c r="G19"/>
  <c r="I19"/>
  <c r="K19"/>
  <c r="D19"/>
  <c r="H19"/>
  <c r="L19"/>
  <c r="F19"/>
  <c r="J19"/>
  <c r="N19"/>
  <c r="C19"/>
  <c r="D20" i="7"/>
  <c r="F20"/>
  <c r="H20"/>
  <c r="E20"/>
  <c r="I20"/>
  <c r="K20"/>
  <c r="M20"/>
  <c r="G20"/>
  <c r="L20"/>
  <c r="J20"/>
  <c r="A21"/>
  <c r="C21" s="1"/>
  <c r="Q19"/>
  <c r="B10" i="1"/>
  <c r="B81"/>
  <c r="L7" i="4" l="1"/>
  <c r="L19"/>
  <c r="L14"/>
  <c r="L27"/>
  <c r="L23"/>
  <c r="L38"/>
  <c r="L17"/>
  <c r="L12"/>
  <c r="L45"/>
  <c r="M45" s="1"/>
  <c r="L40"/>
  <c r="L22"/>
  <c r="L28"/>
  <c r="L46"/>
  <c r="L9"/>
  <c r="L47"/>
  <c r="L21"/>
  <c r="L24"/>
  <c r="L10"/>
  <c r="L18"/>
  <c r="L42"/>
  <c r="L11"/>
  <c r="L16"/>
  <c r="L37"/>
  <c r="L34"/>
  <c r="L30"/>
  <c r="L8"/>
  <c r="L15"/>
  <c r="L29"/>
  <c r="L36"/>
  <c r="L13"/>
  <c r="L43"/>
  <c r="L25"/>
  <c r="L32"/>
  <c r="L20"/>
  <c r="L26"/>
  <c r="M26" s="1"/>
  <c r="L41"/>
  <c r="L35"/>
  <c r="L39"/>
  <c r="L31"/>
  <c r="L33"/>
  <c r="M33" s="1"/>
  <c r="L44"/>
  <c r="M43"/>
  <c r="M28"/>
  <c r="S19" i="7"/>
  <c r="O20"/>
  <c r="P20"/>
  <c r="A21" i="8"/>
  <c r="B21" s="1"/>
  <c r="Q20"/>
  <c r="P20"/>
  <c r="O20"/>
  <c r="R20"/>
  <c r="M20"/>
  <c r="D20"/>
  <c r="F20"/>
  <c r="H20"/>
  <c r="J20"/>
  <c r="L20"/>
  <c r="G20"/>
  <c r="K20"/>
  <c r="E20"/>
  <c r="I20"/>
  <c r="N20"/>
  <c r="C20"/>
  <c r="E21" i="7"/>
  <c r="G21"/>
  <c r="I21"/>
  <c r="K21"/>
  <c r="M21"/>
  <c r="F21"/>
  <c r="J21"/>
  <c r="D21"/>
  <c r="L21"/>
  <c r="H21"/>
  <c r="A22"/>
  <c r="C22" s="1"/>
  <c r="Q20"/>
  <c r="B11" i="1"/>
  <c r="B82"/>
  <c r="M10" i="4" l="1"/>
  <c r="M41"/>
  <c r="M19"/>
  <c r="M30"/>
  <c r="M23"/>
  <c r="M11"/>
  <c r="M32"/>
  <c r="M7"/>
  <c r="M29"/>
  <c r="M8"/>
  <c r="M40"/>
  <c r="M35"/>
  <c r="M13"/>
  <c r="M36"/>
  <c r="M39"/>
  <c r="M20"/>
  <c r="M37"/>
  <c r="M27"/>
  <c r="M21"/>
  <c r="M14"/>
  <c r="M34"/>
  <c r="M24"/>
  <c r="M9"/>
  <c r="M16"/>
  <c r="M38"/>
  <c r="M15"/>
  <c r="M42"/>
  <c r="M17"/>
  <c r="M25"/>
  <c r="M44"/>
  <c r="M46"/>
  <c r="M31"/>
  <c r="M18"/>
  <c r="M22"/>
  <c r="M12"/>
  <c r="M47"/>
  <c r="S20" i="7"/>
  <c r="P21"/>
  <c r="O21"/>
  <c r="A22" i="8"/>
  <c r="B22" s="1"/>
  <c r="R21"/>
  <c r="Q21"/>
  <c r="P21"/>
  <c r="O21"/>
  <c r="M21"/>
  <c r="E21"/>
  <c r="G21"/>
  <c r="I21"/>
  <c r="K21"/>
  <c r="F21"/>
  <c r="J21"/>
  <c r="D21"/>
  <c r="H21"/>
  <c r="L21"/>
  <c r="N21"/>
  <c r="C21"/>
  <c r="E22" i="7"/>
  <c r="G22"/>
  <c r="I22"/>
  <c r="K22"/>
  <c r="M22"/>
  <c r="D22"/>
  <c r="H22"/>
  <c r="L22"/>
  <c r="J22"/>
  <c r="F22"/>
  <c r="A23"/>
  <c r="C23" s="1"/>
  <c r="Q21"/>
  <c r="B12" i="1"/>
  <c r="B83"/>
  <c r="N8" i="4" l="1"/>
  <c r="O8" s="1"/>
  <c r="N16"/>
  <c r="N24"/>
  <c r="N32"/>
  <c r="N40"/>
  <c r="O40" s="1"/>
  <c r="S40" i="1" s="1"/>
  <c r="N9" i="4"/>
  <c r="N17"/>
  <c r="O17" s="1"/>
  <c r="N25"/>
  <c r="O25" s="1"/>
  <c r="N33"/>
  <c r="O33" s="1"/>
  <c r="N41"/>
  <c r="O41" s="1"/>
  <c r="S41" i="1" s="1"/>
  <c r="N47" i="4"/>
  <c r="N10"/>
  <c r="O10" s="1"/>
  <c r="N18"/>
  <c r="O18" s="1"/>
  <c r="N26"/>
  <c r="O26" s="1"/>
  <c r="N34"/>
  <c r="O34" s="1"/>
  <c r="S34" i="1" s="1"/>
  <c r="N42" i="4"/>
  <c r="O42" s="1"/>
  <c r="S42" i="1" s="1"/>
  <c r="N39" i="4"/>
  <c r="O39" s="1"/>
  <c r="S39" i="1" s="1"/>
  <c r="N11" i="4"/>
  <c r="O11" s="1"/>
  <c r="N19"/>
  <c r="O19" s="1"/>
  <c r="N27"/>
  <c r="O27" s="1"/>
  <c r="N35"/>
  <c r="O35" s="1"/>
  <c r="S35" i="1" s="1"/>
  <c r="N43" i="4"/>
  <c r="O43" s="1"/>
  <c r="S43" i="1" s="1"/>
  <c r="N31" i="4"/>
  <c r="O31" s="1"/>
  <c r="N12"/>
  <c r="O12" s="1"/>
  <c r="N20"/>
  <c r="O20" s="1"/>
  <c r="N28"/>
  <c r="O28" s="1"/>
  <c r="N36"/>
  <c r="O36" s="1"/>
  <c r="S36" i="1" s="1"/>
  <c r="N44" i="4"/>
  <c r="N7"/>
  <c r="O7" s="1"/>
  <c r="N13"/>
  <c r="O13" s="1"/>
  <c r="N21"/>
  <c r="O21" s="1"/>
  <c r="N29"/>
  <c r="O29" s="1"/>
  <c r="N37"/>
  <c r="O37" s="1"/>
  <c r="S37" i="1" s="1"/>
  <c r="N45" i="4"/>
  <c r="O45" s="1"/>
  <c r="S45" i="1" s="1"/>
  <c r="N23" i="4"/>
  <c r="O23" s="1"/>
  <c r="N14"/>
  <c r="O14" s="1"/>
  <c r="N22"/>
  <c r="O22" s="1"/>
  <c r="N30"/>
  <c r="O30" s="1"/>
  <c r="N38"/>
  <c r="O38" s="1"/>
  <c r="S38" i="1" s="1"/>
  <c r="N46" i="4"/>
  <c r="O46" s="1"/>
  <c r="S46" i="1" s="1"/>
  <c r="N15" i="4"/>
  <c r="O15" s="1"/>
  <c r="O44"/>
  <c r="S44" i="1" s="1"/>
  <c r="O24" i="4"/>
  <c r="O32"/>
  <c r="O9"/>
  <c r="O47"/>
  <c r="S47" i="1" s="1"/>
  <c r="O16" i="4"/>
  <c r="S21" i="7"/>
  <c r="P22"/>
  <c r="O22"/>
  <c r="Q22" i="8"/>
  <c r="P22"/>
  <c r="O22"/>
  <c r="R22"/>
  <c r="M22"/>
  <c r="D22"/>
  <c r="F22"/>
  <c r="H22"/>
  <c r="J22"/>
  <c r="L22"/>
  <c r="E22"/>
  <c r="I22"/>
  <c r="G22"/>
  <c r="K22"/>
  <c r="N22"/>
  <c r="C22"/>
  <c r="A23"/>
  <c r="B23" s="1"/>
  <c r="E23" i="7"/>
  <c r="G23"/>
  <c r="I23"/>
  <c r="K23"/>
  <c r="M23"/>
  <c r="F23"/>
  <c r="J23"/>
  <c r="H23"/>
  <c r="D23"/>
  <c r="L23"/>
  <c r="A24"/>
  <c r="C24" s="1"/>
  <c r="Q22"/>
  <c r="B13" i="1"/>
  <c r="B84"/>
  <c r="S22" i="7" l="1"/>
  <c r="P23"/>
  <c r="O23"/>
  <c r="R23" i="8"/>
  <c r="Q23"/>
  <c r="P23"/>
  <c r="O23"/>
  <c r="M23"/>
  <c r="E23"/>
  <c r="G23"/>
  <c r="I23"/>
  <c r="K23"/>
  <c r="D23"/>
  <c r="H23"/>
  <c r="L23"/>
  <c r="F23"/>
  <c r="J23"/>
  <c r="N23"/>
  <c r="C23"/>
  <c r="A24"/>
  <c r="B24" s="1"/>
  <c r="E24" i="7"/>
  <c r="G24"/>
  <c r="I24"/>
  <c r="K24"/>
  <c r="M24"/>
  <c r="D24"/>
  <c r="H24"/>
  <c r="L24"/>
  <c r="F24"/>
  <c r="J24"/>
  <c r="A25"/>
  <c r="C25" s="1"/>
  <c r="Q23"/>
  <c r="B14" i="1"/>
  <c r="B85"/>
  <c r="O24" i="7" l="1"/>
  <c r="S23"/>
  <c r="P24"/>
  <c r="A25" i="8"/>
  <c r="B25" s="1"/>
  <c r="Q24"/>
  <c r="P24"/>
  <c r="O24"/>
  <c r="R24"/>
  <c r="M24"/>
  <c r="D24"/>
  <c r="F24"/>
  <c r="H24"/>
  <c r="J24"/>
  <c r="L24"/>
  <c r="G24"/>
  <c r="K24"/>
  <c r="E24"/>
  <c r="I24"/>
  <c r="N24"/>
  <c r="C24"/>
  <c r="E25" i="7"/>
  <c r="G25"/>
  <c r="I25"/>
  <c r="K25"/>
  <c r="M25"/>
  <c r="F25"/>
  <c r="J25"/>
  <c r="D25"/>
  <c r="L25"/>
  <c r="H25"/>
  <c r="A26"/>
  <c r="C26" s="1"/>
  <c r="Q24"/>
  <c r="B15" i="1"/>
  <c r="B86"/>
  <c r="S24" i="7" l="1"/>
  <c r="P25"/>
  <c r="O25"/>
  <c r="A26" i="8"/>
  <c r="B26" s="1"/>
  <c r="R25"/>
  <c r="Q25"/>
  <c r="P25"/>
  <c r="O25"/>
  <c r="M25"/>
  <c r="E25"/>
  <c r="G25"/>
  <c r="I25"/>
  <c r="K25"/>
  <c r="F25"/>
  <c r="J25"/>
  <c r="D25"/>
  <c r="H25"/>
  <c r="L25"/>
  <c r="N25"/>
  <c r="C25"/>
  <c r="E26" i="7"/>
  <c r="G26"/>
  <c r="I26"/>
  <c r="K26"/>
  <c r="M26"/>
  <c r="D26"/>
  <c r="H26"/>
  <c r="L26"/>
  <c r="J26"/>
  <c r="F26"/>
  <c r="A27"/>
  <c r="C27" s="1"/>
  <c r="Q25"/>
  <c r="B16" i="1"/>
  <c r="B87"/>
  <c r="S25" i="7" l="1"/>
  <c r="P26"/>
  <c r="O26"/>
  <c r="A27" i="8"/>
  <c r="B27" s="1"/>
  <c r="Q26"/>
  <c r="P26"/>
  <c r="O26"/>
  <c r="R26"/>
  <c r="M26"/>
  <c r="D26"/>
  <c r="F26"/>
  <c r="H26"/>
  <c r="J26"/>
  <c r="L26"/>
  <c r="E26"/>
  <c r="G26"/>
  <c r="I26"/>
  <c r="K26"/>
  <c r="N26"/>
  <c r="C26"/>
  <c r="E27" i="7"/>
  <c r="G27"/>
  <c r="I27"/>
  <c r="K27"/>
  <c r="M27"/>
  <c r="F27"/>
  <c r="J27"/>
  <c r="H27"/>
  <c r="D27"/>
  <c r="L27"/>
  <c r="A28"/>
  <c r="C28" s="1"/>
  <c r="Q26"/>
  <c r="B17" i="1"/>
  <c r="B88"/>
  <c r="S26" i="7" l="1"/>
  <c r="P27"/>
  <c r="O27"/>
  <c r="A28" i="8"/>
  <c r="B28" s="1"/>
  <c r="R27"/>
  <c r="Q27"/>
  <c r="P27"/>
  <c r="O27"/>
  <c r="M27"/>
  <c r="E27"/>
  <c r="G27"/>
  <c r="I27"/>
  <c r="K27"/>
  <c r="D27"/>
  <c r="F27"/>
  <c r="H27"/>
  <c r="J27"/>
  <c r="L27"/>
  <c r="N27"/>
  <c r="C27"/>
  <c r="E28" i="7"/>
  <c r="G28"/>
  <c r="I28"/>
  <c r="K28"/>
  <c r="M28"/>
  <c r="D28"/>
  <c r="H28"/>
  <c r="L28"/>
  <c r="F28"/>
  <c r="J28"/>
  <c r="A29"/>
  <c r="C29" s="1"/>
  <c r="Q27"/>
  <c r="B18" i="1"/>
  <c r="B89"/>
  <c r="S27" i="7" l="1"/>
  <c r="P28"/>
  <c r="O28"/>
  <c r="A29" i="8"/>
  <c r="B29" s="1"/>
  <c r="Q28"/>
  <c r="P28"/>
  <c r="O28"/>
  <c r="R28"/>
  <c r="M28"/>
  <c r="D28"/>
  <c r="F28"/>
  <c r="H28"/>
  <c r="J28"/>
  <c r="L28"/>
  <c r="E28"/>
  <c r="G28"/>
  <c r="I28"/>
  <c r="K28"/>
  <c r="N28"/>
  <c r="C28"/>
  <c r="E29" i="7"/>
  <c r="G29"/>
  <c r="I29"/>
  <c r="K29"/>
  <c r="M29"/>
  <c r="F29"/>
  <c r="J29"/>
  <c r="D29"/>
  <c r="L29"/>
  <c r="H29"/>
  <c r="A30"/>
  <c r="C30" s="1"/>
  <c r="Q28"/>
  <c r="B19" i="1"/>
  <c r="B90"/>
  <c r="S28" i="7" l="1"/>
  <c r="P29"/>
  <c r="O29"/>
  <c r="R29" i="8"/>
  <c r="Q29"/>
  <c r="P29"/>
  <c r="O29"/>
  <c r="M29"/>
  <c r="E29"/>
  <c r="G29"/>
  <c r="I29"/>
  <c r="K29"/>
  <c r="D29"/>
  <c r="F29"/>
  <c r="H29"/>
  <c r="J29"/>
  <c r="L29"/>
  <c r="N29"/>
  <c r="C29"/>
  <c r="A30"/>
  <c r="B30" s="1"/>
  <c r="E30" i="7"/>
  <c r="G30"/>
  <c r="I30"/>
  <c r="K30"/>
  <c r="M30"/>
  <c r="D30"/>
  <c r="H30"/>
  <c r="L30"/>
  <c r="J30"/>
  <c r="F30"/>
  <c r="A31"/>
  <c r="C31" s="1"/>
  <c r="Q29"/>
  <c r="B20" i="1"/>
  <c r="B91"/>
  <c r="S29" i="7" l="1"/>
  <c r="P30"/>
  <c r="O30"/>
  <c r="Q30" i="8"/>
  <c r="P30"/>
  <c r="O30"/>
  <c r="R30"/>
  <c r="M30"/>
  <c r="D30"/>
  <c r="F30"/>
  <c r="H30"/>
  <c r="J30"/>
  <c r="L30"/>
  <c r="E30"/>
  <c r="G30"/>
  <c r="I30"/>
  <c r="K30"/>
  <c r="N30"/>
  <c r="C30"/>
  <c r="A31"/>
  <c r="B31" s="1"/>
  <c r="E31" i="7"/>
  <c r="G31"/>
  <c r="I31"/>
  <c r="K31"/>
  <c r="M31"/>
  <c r="F31"/>
  <c r="J31"/>
  <c r="H31"/>
  <c r="D31"/>
  <c r="L31"/>
  <c r="A32"/>
  <c r="C32" s="1"/>
  <c r="Q30"/>
  <c r="B21" i="1"/>
  <c r="B92"/>
  <c r="S30" i="7" l="1"/>
  <c r="P31"/>
  <c r="O31"/>
  <c r="A32" i="8"/>
  <c r="B32" s="1"/>
  <c r="R31"/>
  <c r="Q31"/>
  <c r="P31"/>
  <c r="O31"/>
  <c r="M31"/>
  <c r="E31"/>
  <c r="G31"/>
  <c r="I31"/>
  <c r="K31"/>
  <c r="D31"/>
  <c r="F31"/>
  <c r="H31"/>
  <c r="J31"/>
  <c r="L31"/>
  <c r="N31"/>
  <c r="C31"/>
  <c r="E32" i="7"/>
  <c r="G32"/>
  <c r="I32"/>
  <c r="K32"/>
  <c r="M32"/>
  <c r="D32"/>
  <c r="H32"/>
  <c r="L32"/>
  <c r="F32"/>
  <c r="J32"/>
  <c r="A33"/>
  <c r="C33" s="1"/>
  <c r="Q31"/>
  <c r="B22" i="1"/>
  <c r="B93"/>
  <c r="S31" i="7" l="1"/>
  <c r="P32"/>
  <c r="O32"/>
  <c r="A33" i="8"/>
  <c r="B33" s="1"/>
  <c r="Q32"/>
  <c r="P32"/>
  <c r="O32"/>
  <c r="R32"/>
  <c r="M32"/>
  <c r="D32"/>
  <c r="F32"/>
  <c r="H32"/>
  <c r="J32"/>
  <c r="L32"/>
  <c r="E32"/>
  <c r="G32"/>
  <c r="I32"/>
  <c r="K32"/>
  <c r="N32"/>
  <c r="C32"/>
  <c r="E33" i="7"/>
  <c r="G33"/>
  <c r="I33"/>
  <c r="K33"/>
  <c r="M33"/>
  <c r="F33"/>
  <c r="J33"/>
  <c r="D33"/>
  <c r="L33"/>
  <c r="H33"/>
  <c r="A34"/>
  <c r="C34" s="1"/>
  <c r="Q32"/>
  <c r="D10" i="2"/>
  <c r="B23" i="1"/>
  <c r="B94"/>
  <c r="S32" i="7" l="1"/>
  <c r="P33"/>
  <c r="O33"/>
  <c r="A34" i="8"/>
  <c r="B34" s="1"/>
  <c r="R33"/>
  <c r="Q33"/>
  <c r="P33"/>
  <c r="O33"/>
  <c r="M33"/>
  <c r="E33"/>
  <c r="G33"/>
  <c r="I33"/>
  <c r="K33"/>
  <c r="D33"/>
  <c r="F33"/>
  <c r="H33"/>
  <c r="J33"/>
  <c r="L33"/>
  <c r="N33"/>
  <c r="C33"/>
  <c r="D11" i="2"/>
  <c r="D12" s="1"/>
  <c r="E34" i="7"/>
  <c r="G34"/>
  <c r="I34"/>
  <c r="K34"/>
  <c r="M34"/>
  <c r="D34"/>
  <c r="H34"/>
  <c r="L34"/>
  <c r="J34"/>
  <c r="F34"/>
  <c r="A35"/>
  <c r="C35" s="1"/>
  <c r="Q33"/>
  <c r="B24" i="1"/>
  <c r="B95"/>
  <c r="D13" i="2" l="1"/>
  <c r="S33" i="7"/>
  <c r="P34"/>
  <c r="O34"/>
  <c r="A35" i="8"/>
  <c r="B35" s="1"/>
  <c r="Q34"/>
  <c r="P34"/>
  <c r="O34"/>
  <c r="R34"/>
  <c r="M34"/>
  <c r="D34"/>
  <c r="F34"/>
  <c r="H34"/>
  <c r="J34"/>
  <c r="L34"/>
  <c r="E34"/>
  <c r="G34"/>
  <c r="I34"/>
  <c r="K34"/>
  <c r="N34"/>
  <c r="C34"/>
  <c r="E35" i="7"/>
  <c r="G35"/>
  <c r="I35"/>
  <c r="K35"/>
  <c r="M35"/>
  <c r="F35"/>
  <c r="J35"/>
  <c r="H35"/>
  <c r="D35"/>
  <c r="L35"/>
  <c r="A36"/>
  <c r="C36" s="1"/>
  <c r="Q34"/>
  <c r="B25" i="1"/>
  <c r="B96"/>
  <c r="D14" i="2" l="1"/>
  <c r="D15" s="1"/>
  <c r="P41" i="4" s="1"/>
  <c r="P35" i="7"/>
  <c r="S34"/>
  <c r="O35"/>
  <c r="R35" i="8"/>
  <c r="Q35"/>
  <c r="P35"/>
  <c r="O35"/>
  <c r="M35"/>
  <c r="E35"/>
  <c r="G35"/>
  <c r="I35"/>
  <c r="K35"/>
  <c r="D35"/>
  <c r="F35"/>
  <c r="H35"/>
  <c r="J35"/>
  <c r="L35"/>
  <c r="N35"/>
  <c r="C35"/>
  <c r="A36"/>
  <c r="B36" s="1"/>
  <c r="E36" i="7"/>
  <c r="G36"/>
  <c r="I36"/>
  <c r="K36"/>
  <c r="M36"/>
  <c r="D36"/>
  <c r="H36"/>
  <c r="L36"/>
  <c r="F36"/>
  <c r="J36"/>
  <c r="A37"/>
  <c r="C37" s="1"/>
  <c r="Q35"/>
  <c r="B26" i="1"/>
  <c r="B97"/>
  <c r="P40" i="4" l="1"/>
  <c r="P29"/>
  <c r="P14"/>
  <c r="P39"/>
  <c r="P16"/>
  <c r="P19"/>
  <c r="P24"/>
  <c r="P37"/>
  <c r="P28"/>
  <c r="P43"/>
  <c r="D16" i="2"/>
  <c r="P47" i="4" s="1"/>
  <c r="P7"/>
  <c r="P36" i="7"/>
  <c r="S35"/>
  <c r="O36"/>
  <c r="A37" i="8"/>
  <c r="B37" s="1"/>
  <c r="Q36"/>
  <c r="P36"/>
  <c r="O36"/>
  <c r="R36"/>
  <c r="M36"/>
  <c r="D36"/>
  <c r="F36"/>
  <c r="H36"/>
  <c r="J36"/>
  <c r="L36"/>
  <c r="E36"/>
  <c r="G36"/>
  <c r="I36"/>
  <c r="K36"/>
  <c r="N36"/>
  <c r="C36"/>
  <c r="E37" i="7"/>
  <c r="G37"/>
  <c r="I37"/>
  <c r="K37"/>
  <c r="M37"/>
  <c r="F37"/>
  <c r="J37"/>
  <c r="D37"/>
  <c r="L37"/>
  <c r="H37"/>
  <c r="A38"/>
  <c r="C38" s="1"/>
  <c r="Q36"/>
  <c r="B27" i="1"/>
  <c r="B98"/>
  <c r="P45" i="4" l="1"/>
  <c r="P46"/>
  <c r="P42"/>
  <c r="P44"/>
  <c r="P36"/>
  <c r="P38"/>
  <c r="P34"/>
  <c r="P35"/>
  <c r="P31"/>
  <c r="P33"/>
  <c r="P27"/>
  <c r="P30"/>
  <c r="P25"/>
  <c r="P26"/>
  <c r="P22"/>
  <c r="P23"/>
  <c r="P20"/>
  <c r="P21"/>
  <c r="P17"/>
  <c r="P18"/>
  <c r="P13"/>
  <c r="P15"/>
  <c r="P11"/>
  <c r="P12"/>
  <c r="P9"/>
  <c r="P10"/>
  <c r="D17" i="2"/>
  <c r="D18" s="1"/>
  <c r="D19" s="1"/>
  <c r="D20" s="1"/>
  <c r="D21" s="1"/>
  <c r="P32" i="4" s="1"/>
  <c r="P8"/>
  <c r="Q8" s="1"/>
  <c r="R8" s="1"/>
  <c r="Q7"/>
  <c r="R7" s="1"/>
  <c r="P37" i="7"/>
  <c r="S36"/>
  <c r="O37"/>
  <c r="A38" i="8"/>
  <c r="B38" s="1"/>
  <c r="R37"/>
  <c r="Q37"/>
  <c r="P37"/>
  <c r="O37"/>
  <c r="M37"/>
  <c r="E37"/>
  <c r="G37"/>
  <c r="I37"/>
  <c r="K37"/>
  <c r="D37"/>
  <c r="F37"/>
  <c r="H37"/>
  <c r="J37"/>
  <c r="L37"/>
  <c r="N37"/>
  <c r="C37"/>
  <c r="E38" i="7"/>
  <c r="G38"/>
  <c r="I38"/>
  <c r="K38"/>
  <c r="M38"/>
  <c r="D38"/>
  <c r="H38"/>
  <c r="L38"/>
  <c r="J38"/>
  <c r="F38"/>
  <c r="A39"/>
  <c r="C39" s="1"/>
  <c r="Q37"/>
  <c r="B28" i="1"/>
  <c r="B99"/>
  <c r="Q36" i="4" l="1"/>
  <c r="R36" s="1"/>
  <c r="Q13"/>
  <c r="R13" s="1"/>
  <c r="Q39"/>
  <c r="R39" s="1"/>
  <c r="Q19"/>
  <c r="R19" s="1"/>
  <c r="Q40"/>
  <c r="R40" s="1"/>
  <c r="Q15"/>
  <c r="R15" s="1"/>
  <c r="Q35"/>
  <c r="R35" s="1"/>
  <c r="Q23"/>
  <c r="R23" s="1"/>
  <c r="D22" i="2"/>
  <c r="Q46" i="4"/>
  <c r="R46" s="1"/>
  <c r="Q45"/>
  <c r="R45" s="1"/>
  <c r="Q37"/>
  <c r="R37" s="1"/>
  <c r="Q33"/>
  <c r="R33" s="1"/>
  <c r="Q14"/>
  <c r="R14" s="1"/>
  <c r="Q11"/>
  <c r="R11" s="1"/>
  <c r="Q41"/>
  <c r="R41" s="1"/>
  <c r="Q38"/>
  <c r="R38" s="1"/>
  <c r="Q42"/>
  <c r="R42" s="1"/>
  <c r="Q34"/>
  <c r="R34" s="1"/>
  <c r="Q47"/>
  <c r="R47" s="1"/>
  <c r="Q43"/>
  <c r="R43" s="1"/>
  <c r="Q32"/>
  <c r="R32" s="1"/>
  <c r="Q10"/>
  <c r="R10" s="1"/>
  <c r="Q18"/>
  <c r="R18" s="1"/>
  <c r="Q44"/>
  <c r="R44" s="1"/>
  <c r="Q9"/>
  <c r="R9" s="1"/>
  <c r="Q27"/>
  <c r="R27" s="1"/>
  <c r="Q22"/>
  <c r="R22" s="1"/>
  <c r="Q24"/>
  <c r="R24" s="1"/>
  <c r="Q29"/>
  <c r="R29" s="1"/>
  <c r="Q28"/>
  <c r="R28" s="1"/>
  <c r="Q31"/>
  <c r="R31" s="1"/>
  <c r="Q26"/>
  <c r="R26" s="1"/>
  <c r="Q25"/>
  <c r="R25" s="1"/>
  <c r="Q21"/>
  <c r="R21" s="1"/>
  <c r="Q20"/>
  <c r="R20" s="1"/>
  <c r="Q30"/>
  <c r="R30" s="1"/>
  <c r="Q16"/>
  <c r="R16" s="1"/>
  <c r="Q12"/>
  <c r="R12" s="1"/>
  <c r="Q17"/>
  <c r="R17" s="1"/>
  <c r="S37" i="7"/>
  <c r="P38"/>
  <c r="O38"/>
  <c r="A39" i="8"/>
  <c r="B39" s="1"/>
  <c r="Q38"/>
  <c r="P38"/>
  <c r="O38"/>
  <c r="R38"/>
  <c r="M38"/>
  <c r="D38"/>
  <c r="F38"/>
  <c r="H38"/>
  <c r="J38"/>
  <c r="L38"/>
  <c r="E38"/>
  <c r="G38"/>
  <c r="I38"/>
  <c r="K38"/>
  <c r="N38"/>
  <c r="C38"/>
  <c r="E39" i="7"/>
  <c r="G39"/>
  <c r="I39"/>
  <c r="K39"/>
  <c r="M39"/>
  <c r="F39"/>
  <c r="J39"/>
  <c r="H39"/>
  <c r="D39"/>
  <c r="L39"/>
  <c r="A40"/>
  <c r="C40" s="1"/>
  <c r="Q38"/>
  <c r="B29" i="1"/>
  <c r="B100"/>
  <c r="P39" i="7" l="1"/>
  <c r="S38"/>
  <c r="O39"/>
  <c r="R39" i="8"/>
  <c r="Q39"/>
  <c r="P39"/>
  <c r="O39"/>
  <c r="M39"/>
  <c r="E39"/>
  <c r="I39"/>
  <c r="K39"/>
  <c r="D39"/>
  <c r="F39"/>
  <c r="H39"/>
  <c r="J39"/>
  <c r="L39"/>
  <c r="G39"/>
  <c r="N39"/>
  <c r="C39"/>
  <c r="A40"/>
  <c r="B40" s="1"/>
  <c r="E40" i="7"/>
  <c r="G40"/>
  <c r="I40"/>
  <c r="K40"/>
  <c r="M40"/>
  <c r="D40"/>
  <c r="H40"/>
  <c r="L40"/>
  <c r="F40"/>
  <c r="J40"/>
  <c r="A41"/>
  <c r="C41" s="1"/>
  <c r="Q39"/>
  <c r="B30" i="1"/>
  <c r="B101"/>
  <c r="P40" i="7" l="1"/>
  <c r="S39"/>
  <c r="O40"/>
  <c r="A41" i="8"/>
  <c r="B41" s="1"/>
  <c r="Q40"/>
  <c r="P40"/>
  <c r="O40"/>
  <c r="R40"/>
  <c r="M40"/>
  <c r="F40"/>
  <c r="J40"/>
  <c r="E40"/>
  <c r="G40"/>
  <c r="I40"/>
  <c r="K40"/>
  <c r="D40"/>
  <c r="H40"/>
  <c r="L40"/>
  <c r="N40"/>
  <c r="C40"/>
  <c r="E41" i="7"/>
  <c r="G41"/>
  <c r="I41"/>
  <c r="K41"/>
  <c r="M41"/>
  <c r="F41"/>
  <c r="J41"/>
  <c r="D41"/>
  <c r="L41"/>
  <c r="H41"/>
  <c r="A42"/>
  <c r="C42" s="1"/>
  <c r="Q40"/>
  <c r="B31" i="1"/>
  <c r="B102"/>
  <c r="S40" i="7" l="1"/>
  <c r="P41"/>
  <c r="O41"/>
  <c r="A42" i="8"/>
  <c r="B42" s="1"/>
  <c r="R41"/>
  <c r="Q41"/>
  <c r="P41"/>
  <c r="O41"/>
  <c r="M41"/>
  <c r="E41"/>
  <c r="I41"/>
  <c r="D41"/>
  <c r="F41"/>
  <c r="H41"/>
  <c r="J41"/>
  <c r="L41"/>
  <c r="G41"/>
  <c r="K41"/>
  <c r="N41"/>
  <c r="C41"/>
  <c r="E42" i="7"/>
  <c r="G42"/>
  <c r="I42"/>
  <c r="K42"/>
  <c r="M42"/>
  <c r="D42"/>
  <c r="H42"/>
  <c r="L42"/>
  <c r="J42"/>
  <c r="F42"/>
  <c r="A43"/>
  <c r="C43" s="1"/>
  <c r="Q41"/>
  <c r="B32" i="1"/>
  <c r="B103"/>
  <c r="B43"/>
  <c r="S41" i="7" l="1"/>
  <c r="P42"/>
  <c r="O42"/>
  <c r="Q42" i="8"/>
  <c r="P42"/>
  <c r="O42"/>
  <c r="R42"/>
  <c r="M42"/>
  <c r="D42"/>
  <c r="H42"/>
  <c r="L42"/>
  <c r="E42"/>
  <c r="G42"/>
  <c r="I42"/>
  <c r="K42"/>
  <c r="F42"/>
  <c r="J42"/>
  <c r="N42"/>
  <c r="C42"/>
  <c r="A43"/>
  <c r="B43" s="1"/>
  <c r="E43" i="7"/>
  <c r="G43"/>
  <c r="I43"/>
  <c r="K43"/>
  <c r="M43"/>
  <c r="F43"/>
  <c r="J43"/>
  <c r="H43"/>
  <c r="D43"/>
  <c r="L43"/>
  <c r="A44"/>
  <c r="C44" s="1"/>
  <c r="Q42"/>
  <c r="B34" i="1"/>
  <c r="B33"/>
  <c r="B104"/>
  <c r="B44"/>
  <c r="S42" i="7" l="1"/>
  <c r="P43"/>
  <c r="O43"/>
  <c r="A44" i="8"/>
  <c r="B44" s="1"/>
  <c r="R43"/>
  <c r="Q43"/>
  <c r="P43"/>
  <c r="O43"/>
  <c r="M43"/>
  <c r="G43"/>
  <c r="D43"/>
  <c r="F43"/>
  <c r="H43"/>
  <c r="J43"/>
  <c r="L43"/>
  <c r="E43"/>
  <c r="I43"/>
  <c r="K43"/>
  <c r="N43"/>
  <c r="C43"/>
  <c r="E44" i="7"/>
  <c r="G44"/>
  <c r="I44"/>
  <c r="K44"/>
  <c r="M44"/>
  <c r="D44"/>
  <c r="H44"/>
  <c r="L44"/>
  <c r="F44"/>
  <c r="J44"/>
  <c r="A45"/>
  <c r="C45" s="1"/>
  <c r="Q43"/>
  <c r="B35" i="1"/>
  <c r="B105"/>
  <c r="B45"/>
  <c r="S43" i="7" l="1"/>
  <c r="P44"/>
  <c r="O44"/>
  <c r="A45" i="8"/>
  <c r="B45" s="1"/>
  <c r="Q44"/>
  <c r="P44"/>
  <c r="O44"/>
  <c r="R44"/>
  <c r="M44"/>
  <c r="D44"/>
  <c r="F44"/>
  <c r="J44"/>
  <c r="E44"/>
  <c r="G44"/>
  <c r="I44"/>
  <c r="K44"/>
  <c r="H44"/>
  <c r="L44"/>
  <c r="N44"/>
  <c r="C44"/>
  <c r="E45" i="7"/>
  <c r="G45"/>
  <c r="I45"/>
  <c r="K45"/>
  <c r="M45"/>
  <c r="F45"/>
  <c r="J45"/>
  <c r="D45"/>
  <c r="L45"/>
  <c r="H45"/>
  <c r="A46"/>
  <c r="C46" s="1"/>
  <c r="Q44"/>
  <c r="B36" i="1"/>
  <c r="B106"/>
  <c r="B46"/>
  <c r="S44" i="7" l="1"/>
  <c r="P45"/>
  <c r="O45"/>
  <c r="A46" i="8"/>
  <c r="B46" s="1"/>
  <c r="R45"/>
  <c r="Q45"/>
  <c r="P45"/>
  <c r="O45"/>
  <c r="M45"/>
  <c r="E45"/>
  <c r="I45"/>
  <c r="D45"/>
  <c r="F45"/>
  <c r="H45"/>
  <c r="J45"/>
  <c r="L45"/>
  <c r="G45"/>
  <c r="K45"/>
  <c r="N45"/>
  <c r="C45"/>
  <c r="D46" i="7"/>
  <c r="F46"/>
  <c r="H46"/>
  <c r="J46"/>
  <c r="L46"/>
  <c r="E46"/>
  <c r="G46"/>
  <c r="I46"/>
  <c r="K46"/>
  <c r="M46"/>
  <c r="A47"/>
  <c r="C47" s="1"/>
  <c r="Q45"/>
  <c r="B37" i="1"/>
  <c r="B107"/>
  <c r="B47"/>
  <c r="S45" i="7" l="1"/>
  <c r="P46"/>
  <c r="O46"/>
  <c r="Q46" i="8"/>
  <c r="P46"/>
  <c r="O46"/>
  <c r="R46"/>
  <c r="M46"/>
  <c r="D46"/>
  <c r="J46"/>
  <c r="E46"/>
  <c r="G46"/>
  <c r="I46"/>
  <c r="K46"/>
  <c r="F46"/>
  <c r="H46"/>
  <c r="L46"/>
  <c r="N46"/>
  <c r="C46"/>
  <c r="A47"/>
  <c r="B47" s="1"/>
  <c r="D47" i="7"/>
  <c r="F47"/>
  <c r="H47"/>
  <c r="J47"/>
  <c r="L47"/>
  <c r="E47"/>
  <c r="G47"/>
  <c r="I47"/>
  <c r="K47"/>
  <c r="M47"/>
  <c r="A48"/>
  <c r="C48" s="1"/>
  <c r="Q46"/>
  <c r="B38" i="1"/>
  <c r="B48"/>
  <c r="S46" i="7" l="1"/>
  <c r="P47"/>
  <c r="O47"/>
  <c r="A48" i="8"/>
  <c r="B48" s="1"/>
  <c r="R47"/>
  <c r="Q47"/>
  <c r="P47"/>
  <c r="O47"/>
  <c r="M47"/>
  <c r="E47"/>
  <c r="I47"/>
  <c r="D47"/>
  <c r="F47"/>
  <c r="H47"/>
  <c r="J47"/>
  <c r="L47"/>
  <c r="G47"/>
  <c r="K47"/>
  <c r="N47"/>
  <c r="C47"/>
  <c r="D48" i="7"/>
  <c r="F48"/>
  <c r="H48"/>
  <c r="J48"/>
  <c r="L48"/>
  <c r="E48"/>
  <c r="G48"/>
  <c r="I48"/>
  <c r="K48"/>
  <c r="M48"/>
  <c r="A49"/>
  <c r="C49" s="1"/>
  <c r="Q47"/>
  <c r="B39" i="1"/>
  <c r="B49"/>
  <c r="S47" i="7" l="1"/>
  <c r="O48"/>
  <c r="P48"/>
  <c r="Q48" i="8"/>
  <c r="P48"/>
  <c r="O48"/>
  <c r="R48"/>
  <c r="M48"/>
  <c r="D48"/>
  <c r="J48"/>
  <c r="L48"/>
  <c r="E48"/>
  <c r="G48"/>
  <c r="I48"/>
  <c r="K48"/>
  <c r="F48"/>
  <c r="H48"/>
  <c r="N48"/>
  <c r="C48"/>
  <c r="A49"/>
  <c r="B49" s="1"/>
  <c r="D49" i="7"/>
  <c r="F49"/>
  <c r="H49"/>
  <c r="J49"/>
  <c r="L49"/>
  <c r="E49"/>
  <c r="G49"/>
  <c r="I49"/>
  <c r="K49"/>
  <c r="M49"/>
  <c r="A50"/>
  <c r="C50" s="1"/>
  <c r="Q48"/>
  <c r="B40" i="1"/>
  <c r="B50"/>
  <c r="S48" i="7" l="1"/>
  <c r="P49"/>
  <c r="O49"/>
  <c r="R49" i="8"/>
  <c r="Q49"/>
  <c r="P49"/>
  <c r="O49"/>
  <c r="M49"/>
  <c r="I49"/>
  <c r="D49"/>
  <c r="F49"/>
  <c r="H49"/>
  <c r="J49"/>
  <c r="L49"/>
  <c r="E49"/>
  <c r="G49"/>
  <c r="K49"/>
  <c r="N49"/>
  <c r="C49"/>
  <c r="A50"/>
  <c r="B50" s="1"/>
  <c r="F10" i="2"/>
  <c r="F11" s="1"/>
  <c r="F12" s="1"/>
  <c r="F13" s="1"/>
  <c r="F14" s="1"/>
  <c r="F15" s="1"/>
  <c r="F16" s="1"/>
  <c r="F17" s="1"/>
  <c r="F18" s="1"/>
  <c r="F19" s="1"/>
  <c r="F20" s="1"/>
  <c r="F21" s="1"/>
  <c r="F22" s="1"/>
  <c r="D50" i="7"/>
  <c r="F50"/>
  <c r="H50"/>
  <c r="J50"/>
  <c r="L50"/>
  <c r="E50"/>
  <c r="G50"/>
  <c r="I50"/>
  <c r="K50"/>
  <c r="M50"/>
  <c r="Q49"/>
  <c r="B41" i="1"/>
  <c r="B51"/>
  <c r="S49" i="7" l="1"/>
  <c r="P50"/>
  <c r="O50"/>
  <c r="Q50" i="8"/>
  <c r="P50"/>
  <c r="O50"/>
  <c r="R50"/>
  <c r="M50"/>
  <c r="D50"/>
  <c r="H50"/>
  <c r="L50"/>
  <c r="E50"/>
  <c r="G50"/>
  <c r="I50"/>
  <c r="K50"/>
  <c r="F50"/>
  <c r="J50"/>
  <c r="N50"/>
  <c r="C50"/>
  <c r="C7"/>
  <c r="C11"/>
  <c r="C10"/>
  <c r="Q50" i="7"/>
  <c r="B42" i="1"/>
  <c r="B52"/>
  <c r="C9" i="8" l="1"/>
  <c r="C8"/>
  <c r="C12"/>
  <c r="C14"/>
  <c r="C13"/>
  <c r="S50" i="7"/>
  <c r="K10" i="8"/>
  <c r="K12"/>
  <c r="F12"/>
  <c r="J12"/>
  <c r="M12"/>
  <c r="E12"/>
  <c r="I12"/>
  <c r="D12"/>
  <c r="H12"/>
  <c r="L12"/>
  <c r="G10"/>
  <c r="E10"/>
  <c r="L10"/>
  <c r="D10"/>
  <c r="M11"/>
  <c r="F11"/>
  <c r="J11"/>
  <c r="E11"/>
  <c r="I11"/>
  <c r="D11"/>
  <c r="H11"/>
  <c r="L11"/>
  <c r="G11"/>
  <c r="K11"/>
  <c r="B53" i="1"/>
  <c r="G9" i="8" l="1"/>
  <c r="D8"/>
  <c r="K7"/>
  <c r="G12"/>
  <c r="I10"/>
  <c r="I7"/>
  <c r="F10"/>
  <c r="J10"/>
  <c r="K9"/>
  <c r="F7"/>
  <c r="M9"/>
  <c r="E7"/>
  <c r="L7"/>
  <c r="I9"/>
  <c r="M10"/>
  <c r="D9"/>
  <c r="E8"/>
  <c r="J9"/>
  <c r="K8"/>
  <c r="J7"/>
  <c r="H8"/>
  <c r="J8"/>
  <c r="D7"/>
  <c r="I8"/>
  <c r="F8"/>
  <c r="H9"/>
  <c r="E9"/>
  <c r="H7"/>
  <c r="M7"/>
  <c r="G8"/>
  <c r="F9"/>
  <c r="G7"/>
  <c r="L9"/>
  <c r="M8"/>
  <c r="L8"/>
  <c r="D13"/>
  <c r="H13"/>
  <c r="L13"/>
  <c r="E13"/>
  <c r="I13"/>
  <c r="F13"/>
  <c r="J13"/>
  <c r="M13"/>
  <c r="G13"/>
  <c r="K13"/>
  <c r="M14"/>
  <c r="D14"/>
  <c r="H14"/>
  <c r="L14"/>
  <c r="K14"/>
  <c r="F14"/>
  <c r="J14"/>
  <c r="E14"/>
  <c r="G14"/>
  <c r="I14"/>
  <c r="H10"/>
  <c r="N12"/>
  <c r="P12" i="7" s="1"/>
  <c r="N11" i="8"/>
  <c r="B54" i="1"/>
  <c r="N7" i="8" l="1"/>
  <c r="P7" i="7" s="1"/>
  <c r="N14" i="8"/>
  <c r="O14" s="1"/>
  <c r="N13"/>
  <c r="O13" s="1"/>
  <c r="P14" i="7"/>
  <c r="P13"/>
  <c r="O11" i="8"/>
  <c r="P11" i="7"/>
  <c r="O12" i="8"/>
  <c r="B55" i="1"/>
  <c r="B56" l="1"/>
  <c r="B57" l="1"/>
  <c r="B58" l="1"/>
  <c r="B59" l="1"/>
  <c r="B60" l="1"/>
  <c r="B61" l="1"/>
  <c r="B62" l="1"/>
  <c r="B63" l="1"/>
  <c r="B64" l="1"/>
  <c r="B65" l="1"/>
  <c r="B66" l="1"/>
  <c r="B67" l="1"/>
  <c r="B68" l="1"/>
  <c r="B69" l="1"/>
  <c r="B70" l="1"/>
  <c r="B71" l="1"/>
  <c r="B72" l="1"/>
  <c r="B73" l="1"/>
  <c r="B74" l="1"/>
  <c r="B75" l="1"/>
  <c r="A66" i="9" l="1"/>
  <c r="A68"/>
  <c r="A73" s="1"/>
  <c r="A78" s="1"/>
  <c r="A83" s="1"/>
  <c r="A88" s="1"/>
  <c r="A93" s="1"/>
  <c r="A101"/>
  <c r="A102"/>
  <c r="F78" l="1"/>
  <c r="A109"/>
  <c r="F102"/>
  <c r="F83"/>
  <c r="A116" l="1"/>
  <c r="F109"/>
  <c r="F93"/>
  <c r="F88"/>
  <c r="A123" l="1"/>
  <c r="F116"/>
  <c r="A130" l="1"/>
  <c r="F123"/>
  <c r="A137" l="1"/>
  <c r="F137" s="1"/>
  <c r="F130"/>
  <c r="S30" i="1" l="1"/>
  <c r="S32"/>
  <c r="S33"/>
  <c r="S31"/>
  <c r="S27"/>
  <c r="S28"/>
  <c r="S29"/>
  <c r="S15"/>
  <c r="S25"/>
  <c r="S13"/>
  <c r="S22"/>
  <c r="S26"/>
  <c r="S24"/>
  <c r="S14"/>
  <c r="S23"/>
  <c r="S10" l="1"/>
  <c r="S8"/>
  <c r="S9"/>
  <c r="S12"/>
  <c r="S16"/>
  <c r="S19"/>
  <c r="S20"/>
  <c r="S21"/>
  <c r="S17"/>
  <c r="S18"/>
  <c r="S11" l="1"/>
  <c r="S7" l="1"/>
  <c r="S46" i="4" l="1"/>
  <c r="S47"/>
  <c r="S11"/>
  <c r="S45"/>
  <c r="S42"/>
  <c r="S7"/>
  <c r="S39"/>
  <c r="S37"/>
  <c r="S44"/>
  <c r="S36"/>
  <c r="S34"/>
  <c r="S40"/>
  <c r="S43"/>
  <c r="S38"/>
  <c r="S41"/>
  <c r="S35"/>
  <c r="S23"/>
  <c r="S13"/>
  <c r="S28"/>
  <c r="S32"/>
  <c r="S25"/>
  <c r="S27"/>
  <c r="S30"/>
  <c r="S22"/>
  <c r="S26"/>
  <c r="S15"/>
  <c r="S31"/>
  <c r="S24"/>
  <c r="S29"/>
  <c r="S33"/>
  <c r="S18"/>
  <c r="S20"/>
  <c r="S9"/>
  <c r="S21"/>
  <c r="S12"/>
  <c r="S17"/>
  <c r="S16"/>
  <c r="S10"/>
  <c r="S19"/>
  <c r="S8"/>
  <c r="S14"/>
  <c r="B35" i="3" l="1"/>
  <c r="P35" s="1"/>
  <c r="B106"/>
  <c r="P106" s="1"/>
  <c r="B102"/>
  <c r="P102" s="1"/>
  <c r="B98"/>
  <c r="P98" s="1"/>
  <c r="B94"/>
  <c r="P94" s="1"/>
  <c r="B90"/>
  <c r="P90" s="1"/>
  <c r="B86"/>
  <c r="P86" s="1"/>
  <c r="B82"/>
  <c r="P82" s="1"/>
  <c r="B78"/>
  <c r="P78" s="1"/>
  <c r="B105"/>
  <c r="P105" s="1"/>
  <c r="B101"/>
  <c r="P101" s="1"/>
  <c r="B97"/>
  <c r="P97" s="1"/>
  <c r="B93"/>
  <c r="P93" s="1"/>
  <c r="B89"/>
  <c r="P89" s="1"/>
  <c r="B85"/>
  <c r="P85" s="1"/>
  <c r="B81"/>
  <c r="P81" s="1"/>
  <c r="B77"/>
  <c r="P77" s="1"/>
  <c r="B74"/>
  <c r="P74" s="1"/>
  <c r="B70"/>
  <c r="P70" s="1"/>
  <c r="B66"/>
  <c r="P66" s="1"/>
  <c r="B62"/>
  <c r="P62" s="1"/>
  <c r="B58"/>
  <c r="P58" s="1"/>
  <c r="B54"/>
  <c r="P54" s="1"/>
  <c r="B50"/>
  <c r="P50" s="1"/>
  <c r="B46"/>
  <c r="P46" s="1"/>
  <c r="B42"/>
  <c r="P42" s="1"/>
  <c r="B38"/>
  <c r="P38" s="1"/>
  <c r="B34"/>
  <c r="P34" s="1"/>
  <c r="B30"/>
  <c r="P30" s="1"/>
  <c r="B26"/>
  <c r="P26" s="1"/>
  <c r="B22"/>
  <c r="P22" s="1"/>
  <c r="B18"/>
  <c r="P18" s="1"/>
  <c r="B14"/>
  <c r="P14" s="1"/>
  <c r="B10"/>
  <c r="P10" s="1"/>
  <c r="B75"/>
  <c r="P75" s="1"/>
  <c r="B71"/>
  <c r="P71" s="1"/>
  <c r="B67"/>
  <c r="P67" s="1"/>
  <c r="B63"/>
  <c r="P63" s="1"/>
  <c r="B59"/>
  <c r="P59" s="1"/>
  <c r="B55"/>
  <c r="P55" s="1"/>
  <c r="B43"/>
  <c r="P43" s="1"/>
  <c r="B27"/>
  <c r="P27" s="1"/>
  <c r="B7"/>
  <c r="P7" s="1"/>
  <c r="B104"/>
  <c r="P104" s="1"/>
  <c r="B100"/>
  <c r="P100" s="1"/>
  <c r="B96"/>
  <c r="P96" s="1"/>
  <c r="B92"/>
  <c r="P92" s="1"/>
  <c r="B88"/>
  <c r="P88" s="1"/>
  <c r="B84"/>
  <c r="P84" s="1"/>
  <c r="B80"/>
  <c r="P80" s="1"/>
  <c r="B107"/>
  <c r="P107" s="1"/>
  <c r="B103"/>
  <c r="P103" s="1"/>
  <c r="B99"/>
  <c r="P99" s="1"/>
  <c r="B95"/>
  <c r="P95" s="1"/>
  <c r="B91"/>
  <c r="P91" s="1"/>
  <c r="B87"/>
  <c r="P87" s="1"/>
  <c r="B83"/>
  <c r="P83" s="1"/>
  <c r="B79"/>
  <c r="P79" s="1"/>
  <c r="B76"/>
  <c r="P76" s="1"/>
  <c r="B72"/>
  <c r="P72" s="1"/>
  <c r="B68"/>
  <c r="P68" s="1"/>
  <c r="B64"/>
  <c r="P64" s="1"/>
  <c r="B60"/>
  <c r="P60" s="1"/>
  <c r="B56"/>
  <c r="P56" s="1"/>
  <c r="B52"/>
  <c r="P52" s="1"/>
  <c r="B48"/>
  <c r="P48" s="1"/>
  <c r="B44"/>
  <c r="P44" s="1"/>
  <c r="B40"/>
  <c r="P40" s="1"/>
  <c r="B36"/>
  <c r="P36" s="1"/>
  <c r="B32"/>
  <c r="P32" s="1"/>
  <c r="B28"/>
  <c r="P28" s="1"/>
  <c r="B24"/>
  <c r="P24" s="1"/>
  <c r="B20"/>
  <c r="P20" s="1"/>
  <c r="B16"/>
  <c r="P16" s="1"/>
  <c r="B12"/>
  <c r="P12" s="1"/>
  <c r="B8"/>
  <c r="P8" s="1"/>
  <c r="B73"/>
  <c r="P73" s="1"/>
  <c r="B69"/>
  <c r="P69" s="1"/>
  <c r="B65"/>
  <c r="P65" s="1"/>
  <c r="B61"/>
  <c r="P61" s="1"/>
  <c r="B57"/>
  <c r="P57" s="1"/>
  <c r="B51"/>
  <c r="P51" s="1"/>
  <c r="B13"/>
  <c r="P13" s="1"/>
  <c r="B47"/>
  <c r="P47" s="1"/>
  <c r="B39"/>
  <c r="P39" s="1"/>
  <c r="B31"/>
  <c r="P31" s="1"/>
  <c r="B19"/>
  <c r="P19" s="1"/>
  <c r="B15"/>
  <c r="P15" s="1"/>
  <c r="B53"/>
  <c r="P53" s="1"/>
  <c r="B49"/>
  <c r="P49" s="1"/>
  <c r="B45"/>
  <c r="P45" s="1"/>
  <c r="B41"/>
  <c r="P41" s="1"/>
  <c r="B37"/>
  <c r="P37" s="1"/>
  <c r="B33"/>
  <c r="P33" s="1"/>
  <c r="B29"/>
  <c r="P29" s="1"/>
  <c r="B23"/>
  <c r="P23" s="1"/>
  <c r="B25"/>
  <c r="P25" s="1"/>
  <c r="B21"/>
  <c r="P21" s="1"/>
  <c r="B17"/>
  <c r="P17" s="1"/>
  <c r="B11"/>
  <c r="P11" s="1"/>
  <c r="B9"/>
  <c r="P9" s="1"/>
  <c r="S46" l="1"/>
  <c r="S8"/>
  <c r="C7"/>
  <c r="Q91"/>
  <c r="S59"/>
  <c r="D22"/>
  <c r="D99"/>
  <c r="S100"/>
  <c r="D67"/>
  <c r="S94"/>
  <c r="D13"/>
  <c r="D12"/>
  <c r="S76"/>
  <c r="S107"/>
  <c r="Q75"/>
  <c r="Q38"/>
  <c r="D70"/>
  <c r="S57"/>
  <c r="S52"/>
  <c r="S84"/>
  <c r="Q43"/>
  <c r="Q30"/>
  <c r="S30"/>
  <c r="D7"/>
  <c r="D14"/>
  <c r="D68"/>
  <c r="Q99"/>
  <c r="E11"/>
  <c r="G11"/>
  <c r="I11"/>
  <c r="K11"/>
  <c r="M11"/>
  <c r="F11"/>
  <c r="H11"/>
  <c r="J11"/>
  <c r="L11"/>
  <c r="N11"/>
  <c r="F21"/>
  <c r="H21"/>
  <c r="J21"/>
  <c r="L21"/>
  <c r="N21"/>
  <c r="E21"/>
  <c r="I21"/>
  <c r="M21"/>
  <c r="G21"/>
  <c r="K21"/>
  <c r="F23"/>
  <c r="H23"/>
  <c r="J23"/>
  <c r="L23"/>
  <c r="N23"/>
  <c r="E23"/>
  <c r="I23"/>
  <c r="M23"/>
  <c r="G23"/>
  <c r="K23"/>
  <c r="E33"/>
  <c r="G33"/>
  <c r="I33"/>
  <c r="K33"/>
  <c r="M33"/>
  <c r="F33"/>
  <c r="H33"/>
  <c r="J33"/>
  <c r="L33"/>
  <c r="N33"/>
  <c r="F41"/>
  <c r="H41"/>
  <c r="J41"/>
  <c r="L41"/>
  <c r="N41"/>
  <c r="G41"/>
  <c r="K41"/>
  <c r="E41"/>
  <c r="I41"/>
  <c r="M41"/>
  <c r="E49"/>
  <c r="G49"/>
  <c r="I49"/>
  <c r="K49"/>
  <c r="M49"/>
  <c r="F49"/>
  <c r="H49"/>
  <c r="J49"/>
  <c r="L49"/>
  <c r="N49"/>
  <c r="Q15"/>
  <c r="E15"/>
  <c r="G15"/>
  <c r="I15"/>
  <c r="K15"/>
  <c r="M15"/>
  <c r="F15"/>
  <c r="H15"/>
  <c r="J15"/>
  <c r="L15"/>
  <c r="N15"/>
  <c r="S31"/>
  <c r="E31"/>
  <c r="G31"/>
  <c r="I31"/>
  <c r="K31"/>
  <c r="M31"/>
  <c r="F31"/>
  <c r="H31"/>
  <c r="J31"/>
  <c r="L31"/>
  <c r="N31"/>
  <c r="F47"/>
  <c r="H47"/>
  <c r="J47"/>
  <c r="G47"/>
  <c r="K47"/>
  <c r="M47"/>
  <c r="E47"/>
  <c r="I47"/>
  <c r="L47"/>
  <c r="N47"/>
  <c r="E51"/>
  <c r="G51"/>
  <c r="I51"/>
  <c r="K51"/>
  <c r="M51"/>
  <c r="F51"/>
  <c r="H51"/>
  <c r="J51"/>
  <c r="L51"/>
  <c r="N51"/>
  <c r="E61"/>
  <c r="G61"/>
  <c r="I61"/>
  <c r="K61"/>
  <c r="M61"/>
  <c r="F61"/>
  <c r="H61"/>
  <c r="J61"/>
  <c r="L61"/>
  <c r="N61"/>
  <c r="S69"/>
  <c r="E69"/>
  <c r="G69"/>
  <c r="I69"/>
  <c r="K69"/>
  <c r="M69"/>
  <c r="F69"/>
  <c r="H69"/>
  <c r="J69"/>
  <c r="L69"/>
  <c r="N69"/>
  <c r="C8"/>
  <c r="E8"/>
  <c r="G8"/>
  <c r="I8"/>
  <c r="K8"/>
  <c r="M8"/>
  <c r="F8"/>
  <c r="H8"/>
  <c r="J8"/>
  <c r="L8"/>
  <c r="N8"/>
  <c r="Q16"/>
  <c r="E16"/>
  <c r="G16"/>
  <c r="I16"/>
  <c r="K16"/>
  <c r="M16"/>
  <c r="F16"/>
  <c r="H16"/>
  <c r="J16"/>
  <c r="L16"/>
  <c r="N16"/>
  <c r="C24"/>
  <c r="F24"/>
  <c r="H24"/>
  <c r="J24"/>
  <c r="L24"/>
  <c r="N24"/>
  <c r="G24"/>
  <c r="K24"/>
  <c r="E24"/>
  <c r="I24"/>
  <c r="M24"/>
  <c r="E32"/>
  <c r="G32"/>
  <c r="I32"/>
  <c r="K32"/>
  <c r="M32"/>
  <c r="F32"/>
  <c r="H32"/>
  <c r="J32"/>
  <c r="L32"/>
  <c r="N32"/>
  <c r="S40"/>
  <c r="F40"/>
  <c r="H40"/>
  <c r="J40"/>
  <c r="L40"/>
  <c r="N40"/>
  <c r="E40"/>
  <c r="I40"/>
  <c r="M40"/>
  <c r="G40"/>
  <c r="K40"/>
  <c r="E48"/>
  <c r="G48"/>
  <c r="I48"/>
  <c r="K48"/>
  <c r="M48"/>
  <c r="F48"/>
  <c r="H48"/>
  <c r="J48"/>
  <c r="L48"/>
  <c r="N48"/>
  <c r="E56"/>
  <c r="G56"/>
  <c r="I56"/>
  <c r="K56"/>
  <c r="M56"/>
  <c r="F56"/>
  <c r="H56"/>
  <c r="J56"/>
  <c r="L56"/>
  <c r="N56"/>
  <c r="E64"/>
  <c r="G64"/>
  <c r="I64"/>
  <c r="K64"/>
  <c r="M64"/>
  <c r="F64"/>
  <c r="H64"/>
  <c r="J64"/>
  <c r="L64"/>
  <c r="N64"/>
  <c r="F72"/>
  <c r="H72"/>
  <c r="J72"/>
  <c r="L72"/>
  <c r="N72"/>
  <c r="E72"/>
  <c r="I72"/>
  <c r="M72"/>
  <c r="G72"/>
  <c r="K72"/>
  <c r="F79"/>
  <c r="H79"/>
  <c r="J79"/>
  <c r="L79"/>
  <c r="N79"/>
  <c r="E79"/>
  <c r="G79"/>
  <c r="I79"/>
  <c r="K79"/>
  <c r="M79"/>
  <c r="F87"/>
  <c r="H87"/>
  <c r="J87"/>
  <c r="L87"/>
  <c r="N87"/>
  <c r="E87"/>
  <c r="G87"/>
  <c r="I87"/>
  <c r="K87"/>
  <c r="M87"/>
  <c r="D95"/>
  <c r="F95"/>
  <c r="H95"/>
  <c r="J95"/>
  <c r="L95"/>
  <c r="N95"/>
  <c r="E95"/>
  <c r="G95"/>
  <c r="I95"/>
  <c r="K95"/>
  <c r="M95"/>
  <c r="F103"/>
  <c r="H103"/>
  <c r="J103"/>
  <c r="L103"/>
  <c r="N103"/>
  <c r="E103"/>
  <c r="G103"/>
  <c r="I103"/>
  <c r="K103"/>
  <c r="M103"/>
  <c r="F80"/>
  <c r="H80"/>
  <c r="J80"/>
  <c r="L80"/>
  <c r="N80"/>
  <c r="E80"/>
  <c r="G80"/>
  <c r="I80"/>
  <c r="K80"/>
  <c r="M80"/>
  <c r="F88"/>
  <c r="H88"/>
  <c r="J88"/>
  <c r="L88"/>
  <c r="N88"/>
  <c r="E88"/>
  <c r="G88"/>
  <c r="I88"/>
  <c r="K88"/>
  <c r="M88"/>
  <c r="F96"/>
  <c r="H96"/>
  <c r="J96"/>
  <c r="L96"/>
  <c r="N96"/>
  <c r="E96"/>
  <c r="G96"/>
  <c r="I96"/>
  <c r="K96"/>
  <c r="M96"/>
  <c r="F104"/>
  <c r="H104"/>
  <c r="J104"/>
  <c r="L104"/>
  <c r="N104"/>
  <c r="E104"/>
  <c r="G104"/>
  <c r="I104"/>
  <c r="K104"/>
  <c r="M104"/>
  <c r="E27"/>
  <c r="G27"/>
  <c r="I27"/>
  <c r="K27"/>
  <c r="M27"/>
  <c r="F27"/>
  <c r="H27"/>
  <c r="J27"/>
  <c r="L27"/>
  <c r="N27"/>
  <c r="E55"/>
  <c r="G55"/>
  <c r="I55"/>
  <c r="K55"/>
  <c r="M55"/>
  <c r="F55"/>
  <c r="H55"/>
  <c r="J55"/>
  <c r="L55"/>
  <c r="N55"/>
  <c r="E63"/>
  <c r="G63"/>
  <c r="I63"/>
  <c r="K63"/>
  <c r="M63"/>
  <c r="F63"/>
  <c r="H63"/>
  <c r="J63"/>
  <c r="L63"/>
  <c r="N63"/>
  <c r="F71"/>
  <c r="H71"/>
  <c r="J71"/>
  <c r="L71"/>
  <c r="N71"/>
  <c r="G71"/>
  <c r="K71"/>
  <c r="E71"/>
  <c r="I71"/>
  <c r="M71"/>
  <c r="S10"/>
  <c r="E10"/>
  <c r="G10"/>
  <c r="I10"/>
  <c r="K10"/>
  <c r="M10"/>
  <c r="F10"/>
  <c r="H10"/>
  <c r="J10"/>
  <c r="L10"/>
  <c r="N10"/>
  <c r="Q18"/>
  <c r="E18"/>
  <c r="G18"/>
  <c r="I18"/>
  <c r="K18"/>
  <c r="M18"/>
  <c r="F18"/>
  <c r="H18"/>
  <c r="J18"/>
  <c r="L18"/>
  <c r="N18"/>
  <c r="E26"/>
  <c r="G26"/>
  <c r="I26"/>
  <c r="K26"/>
  <c r="M26"/>
  <c r="F26"/>
  <c r="H26"/>
  <c r="J26"/>
  <c r="L26"/>
  <c r="N26"/>
  <c r="E34"/>
  <c r="G34"/>
  <c r="I34"/>
  <c r="K34"/>
  <c r="M34"/>
  <c r="F34"/>
  <c r="H34"/>
  <c r="J34"/>
  <c r="L34"/>
  <c r="N34"/>
  <c r="F42"/>
  <c r="H42"/>
  <c r="J42"/>
  <c r="L42"/>
  <c r="N42"/>
  <c r="E42"/>
  <c r="I42"/>
  <c r="M42"/>
  <c r="G42"/>
  <c r="K42"/>
  <c r="E50"/>
  <c r="G50"/>
  <c r="I50"/>
  <c r="K50"/>
  <c r="M50"/>
  <c r="F50"/>
  <c r="H50"/>
  <c r="J50"/>
  <c r="L50"/>
  <c r="N50"/>
  <c r="E58"/>
  <c r="G58"/>
  <c r="I58"/>
  <c r="K58"/>
  <c r="M58"/>
  <c r="F58"/>
  <c r="H58"/>
  <c r="J58"/>
  <c r="L58"/>
  <c r="N58"/>
  <c r="E66"/>
  <c r="G66"/>
  <c r="I66"/>
  <c r="K66"/>
  <c r="M66"/>
  <c r="F66"/>
  <c r="H66"/>
  <c r="J66"/>
  <c r="L66"/>
  <c r="N66"/>
  <c r="F74"/>
  <c r="H74"/>
  <c r="J74"/>
  <c r="L74"/>
  <c r="N74"/>
  <c r="E74"/>
  <c r="I74"/>
  <c r="M74"/>
  <c r="G74"/>
  <c r="K74"/>
  <c r="F81"/>
  <c r="H81"/>
  <c r="J81"/>
  <c r="L81"/>
  <c r="N81"/>
  <c r="E81"/>
  <c r="G81"/>
  <c r="I81"/>
  <c r="K81"/>
  <c r="M81"/>
  <c r="F89"/>
  <c r="H89"/>
  <c r="J89"/>
  <c r="L89"/>
  <c r="N89"/>
  <c r="E89"/>
  <c r="G89"/>
  <c r="I89"/>
  <c r="K89"/>
  <c r="M89"/>
  <c r="F97"/>
  <c r="H97"/>
  <c r="J97"/>
  <c r="L97"/>
  <c r="N97"/>
  <c r="E97"/>
  <c r="G97"/>
  <c r="I97"/>
  <c r="K97"/>
  <c r="M97"/>
  <c r="F105"/>
  <c r="H105"/>
  <c r="J105"/>
  <c r="L105"/>
  <c r="N105"/>
  <c r="E105"/>
  <c r="G105"/>
  <c r="I105"/>
  <c r="K105"/>
  <c r="M105"/>
  <c r="F82"/>
  <c r="H82"/>
  <c r="J82"/>
  <c r="L82"/>
  <c r="N82"/>
  <c r="E82"/>
  <c r="G82"/>
  <c r="I82"/>
  <c r="K82"/>
  <c r="M82"/>
  <c r="Q90"/>
  <c r="F90"/>
  <c r="H90"/>
  <c r="J90"/>
  <c r="L90"/>
  <c r="N90"/>
  <c r="E90"/>
  <c r="G90"/>
  <c r="I90"/>
  <c r="K90"/>
  <c r="M90"/>
  <c r="F98"/>
  <c r="H98"/>
  <c r="J98"/>
  <c r="L98"/>
  <c r="N98"/>
  <c r="E98"/>
  <c r="G98"/>
  <c r="I98"/>
  <c r="K98"/>
  <c r="M98"/>
  <c r="F106"/>
  <c r="H106"/>
  <c r="J106"/>
  <c r="L106"/>
  <c r="N106"/>
  <c r="E106"/>
  <c r="G106"/>
  <c r="I106"/>
  <c r="K106"/>
  <c r="M106"/>
  <c r="E9"/>
  <c r="G9"/>
  <c r="I9"/>
  <c r="K9"/>
  <c r="M9"/>
  <c r="F9"/>
  <c r="H9"/>
  <c r="J9"/>
  <c r="L9"/>
  <c r="N9"/>
  <c r="E17"/>
  <c r="G17"/>
  <c r="I17"/>
  <c r="K17"/>
  <c r="M17"/>
  <c r="F17"/>
  <c r="H17"/>
  <c r="J17"/>
  <c r="L17"/>
  <c r="N17"/>
  <c r="E25"/>
  <c r="G25"/>
  <c r="I25"/>
  <c r="K25"/>
  <c r="M25"/>
  <c r="F25"/>
  <c r="H25"/>
  <c r="J25"/>
  <c r="L25"/>
  <c r="N25"/>
  <c r="E29"/>
  <c r="G29"/>
  <c r="I29"/>
  <c r="K29"/>
  <c r="M29"/>
  <c r="F29"/>
  <c r="H29"/>
  <c r="J29"/>
  <c r="L29"/>
  <c r="N29"/>
  <c r="E37"/>
  <c r="G37"/>
  <c r="I37"/>
  <c r="K37"/>
  <c r="M37"/>
  <c r="F37"/>
  <c r="H37"/>
  <c r="J37"/>
  <c r="L37"/>
  <c r="N37"/>
  <c r="F45"/>
  <c r="H45"/>
  <c r="J45"/>
  <c r="L45"/>
  <c r="N45"/>
  <c r="G45"/>
  <c r="K45"/>
  <c r="E45"/>
  <c r="I45"/>
  <c r="M45"/>
  <c r="S53"/>
  <c r="E53"/>
  <c r="G53"/>
  <c r="I53"/>
  <c r="K53"/>
  <c r="M53"/>
  <c r="F53"/>
  <c r="H53"/>
  <c r="J53"/>
  <c r="L53"/>
  <c r="N53"/>
  <c r="S19"/>
  <c r="E19"/>
  <c r="G19"/>
  <c r="I19"/>
  <c r="K19"/>
  <c r="M19"/>
  <c r="F19"/>
  <c r="H19"/>
  <c r="J19"/>
  <c r="L19"/>
  <c r="N19"/>
  <c r="E39"/>
  <c r="G39"/>
  <c r="I39"/>
  <c r="K39"/>
  <c r="M39"/>
  <c r="F39"/>
  <c r="H39"/>
  <c r="J39"/>
  <c r="L39"/>
  <c r="N39"/>
  <c r="E13"/>
  <c r="G13"/>
  <c r="I13"/>
  <c r="K13"/>
  <c r="M13"/>
  <c r="F13"/>
  <c r="H13"/>
  <c r="J13"/>
  <c r="L13"/>
  <c r="N13"/>
  <c r="E57"/>
  <c r="G57"/>
  <c r="I57"/>
  <c r="K57"/>
  <c r="M57"/>
  <c r="F57"/>
  <c r="H57"/>
  <c r="J57"/>
  <c r="L57"/>
  <c r="N57"/>
  <c r="E65"/>
  <c r="G65"/>
  <c r="I65"/>
  <c r="K65"/>
  <c r="M65"/>
  <c r="F65"/>
  <c r="H65"/>
  <c r="J65"/>
  <c r="L65"/>
  <c r="N65"/>
  <c r="S73"/>
  <c r="F73"/>
  <c r="H73"/>
  <c r="J73"/>
  <c r="L73"/>
  <c r="N73"/>
  <c r="G73"/>
  <c r="K73"/>
  <c r="E73"/>
  <c r="I73"/>
  <c r="M73"/>
  <c r="E12"/>
  <c r="G12"/>
  <c r="I12"/>
  <c r="K12"/>
  <c r="M12"/>
  <c r="F12"/>
  <c r="H12"/>
  <c r="J12"/>
  <c r="L12"/>
  <c r="N12"/>
  <c r="E20"/>
  <c r="G20"/>
  <c r="I20"/>
  <c r="K20"/>
  <c r="M20"/>
  <c r="F20"/>
  <c r="H20"/>
  <c r="J20"/>
  <c r="L20"/>
  <c r="N20"/>
  <c r="E28"/>
  <c r="G28"/>
  <c r="I28"/>
  <c r="K28"/>
  <c r="M28"/>
  <c r="F28"/>
  <c r="H28"/>
  <c r="J28"/>
  <c r="L28"/>
  <c r="N28"/>
  <c r="E36"/>
  <c r="G36"/>
  <c r="I36"/>
  <c r="K36"/>
  <c r="M36"/>
  <c r="F36"/>
  <c r="H36"/>
  <c r="J36"/>
  <c r="L36"/>
  <c r="N36"/>
  <c r="F44"/>
  <c r="H44"/>
  <c r="J44"/>
  <c r="L44"/>
  <c r="N44"/>
  <c r="E44"/>
  <c r="I44"/>
  <c r="M44"/>
  <c r="G44"/>
  <c r="K44"/>
  <c r="E52"/>
  <c r="G52"/>
  <c r="I52"/>
  <c r="K52"/>
  <c r="M52"/>
  <c r="F52"/>
  <c r="H52"/>
  <c r="J52"/>
  <c r="L52"/>
  <c r="N52"/>
  <c r="E60"/>
  <c r="G60"/>
  <c r="I60"/>
  <c r="K60"/>
  <c r="M60"/>
  <c r="F60"/>
  <c r="H60"/>
  <c r="J60"/>
  <c r="L60"/>
  <c r="N60"/>
  <c r="E68"/>
  <c r="G68"/>
  <c r="I68"/>
  <c r="K68"/>
  <c r="M68"/>
  <c r="F68"/>
  <c r="H68"/>
  <c r="J68"/>
  <c r="L68"/>
  <c r="N68"/>
  <c r="F76"/>
  <c r="H76"/>
  <c r="J76"/>
  <c r="L76"/>
  <c r="N76"/>
  <c r="E76"/>
  <c r="I76"/>
  <c r="M76"/>
  <c r="G76"/>
  <c r="K76"/>
  <c r="F83"/>
  <c r="H83"/>
  <c r="J83"/>
  <c r="L83"/>
  <c r="N83"/>
  <c r="E83"/>
  <c r="G83"/>
  <c r="I83"/>
  <c r="K83"/>
  <c r="M83"/>
  <c r="F91"/>
  <c r="H91"/>
  <c r="J91"/>
  <c r="L91"/>
  <c r="N91"/>
  <c r="E91"/>
  <c r="G91"/>
  <c r="I91"/>
  <c r="K91"/>
  <c r="M91"/>
  <c r="F99"/>
  <c r="H99"/>
  <c r="J99"/>
  <c r="L99"/>
  <c r="N99"/>
  <c r="E99"/>
  <c r="G99"/>
  <c r="I99"/>
  <c r="K99"/>
  <c r="M99"/>
  <c r="F107"/>
  <c r="H107"/>
  <c r="J107"/>
  <c r="L107"/>
  <c r="E107"/>
  <c r="G107"/>
  <c r="I107"/>
  <c r="K107"/>
  <c r="M107"/>
  <c r="N107"/>
  <c r="F84"/>
  <c r="H84"/>
  <c r="J84"/>
  <c r="L84"/>
  <c r="N84"/>
  <c r="E84"/>
  <c r="G84"/>
  <c r="I84"/>
  <c r="K84"/>
  <c r="M84"/>
  <c r="F92"/>
  <c r="H92"/>
  <c r="J92"/>
  <c r="L92"/>
  <c r="N92"/>
  <c r="E92"/>
  <c r="G92"/>
  <c r="I92"/>
  <c r="K92"/>
  <c r="M92"/>
  <c r="F100"/>
  <c r="H100"/>
  <c r="J100"/>
  <c r="L100"/>
  <c r="N100"/>
  <c r="E100"/>
  <c r="G100"/>
  <c r="I100"/>
  <c r="K100"/>
  <c r="M100"/>
  <c r="Q7"/>
  <c r="F7"/>
  <c r="H7"/>
  <c r="J7"/>
  <c r="L7"/>
  <c r="N7"/>
  <c r="I7"/>
  <c r="M7"/>
  <c r="G7"/>
  <c r="K7"/>
  <c r="E7"/>
  <c r="F43"/>
  <c r="H43"/>
  <c r="J43"/>
  <c r="L43"/>
  <c r="N43"/>
  <c r="G43"/>
  <c r="K43"/>
  <c r="E43"/>
  <c r="I43"/>
  <c r="M43"/>
  <c r="E59"/>
  <c r="G59"/>
  <c r="I59"/>
  <c r="K59"/>
  <c r="M59"/>
  <c r="F59"/>
  <c r="H59"/>
  <c r="J59"/>
  <c r="L59"/>
  <c r="N59"/>
  <c r="E67"/>
  <c r="G67"/>
  <c r="I67"/>
  <c r="K67"/>
  <c r="M67"/>
  <c r="F67"/>
  <c r="H67"/>
  <c r="J67"/>
  <c r="L67"/>
  <c r="N67"/>
  <c r="F75"/>
  <c r="H75"/>
  <c r="J75"/>
  <c r="L75"/>
  <c r="N75"/>
  <c r="G75"/>
  <c r="K75"/>
  <c r="E75"/>
  <c r="I75"/>
  <c r="M75"/>
  <c r="E14"/>
  <c r="G14"/>
  <c r="I14"/>
  <c r="K14"/>
  <c r="M14"/>
  <c r="F14"/>
  <c r="H14"/>
  <c r="J14"/>
  <c r="L14"/>
  <c r="N14"/>
  <c r="F22"/>
  <c r="H22"/>
  <c r="J22"/>
  <c r="L22"/>
  <c r="N22"/>
  <c r="G22"/>
  <c r="K22"/>
  <c r="E22"/>
  <c r="I22"/>
  <c r="M22"/>
  <c r="E30"/>
  <c r="G30"/>
  <c r="I30"/>
  <c r="K30"/>
  <c r="M30"/>
  <c r="F30"/>
  <c r="H30"/>
  <c r="J30"/>
  <c r="L30"/>
  <c r="N30"/>
  <c r="E38"/>
  <c r="G38"/>
  <c r="I38"/>
  <c r="K38"/>
  <c r="M38"/>
  <c r="F38"/>
  <c r="H38"/>
  <c r="J38"/>
  <c r="L38"/>
  <c r="N38"/>
  <c r="F46"/>
  <c r="H46"/>
  <c r="J46"/>
  <c r="L46"/>
  <c r="N46"/>
  <c r="E46"/>
  <c r="I46"/>
  <c r="M46"/>
  <c r="G46"/>
  <c r="K46"/>
  <c r="E54"/>
  <c r="G54"/>
  <c r="I54"/>
  <c r="K54"/>
  <c r="M54"/>
  <c r="F54"/>
  <c r="H54"/>
  <c r="J54"/>
  <c r="L54"/>
  <c r="N54"/>
  <c r="E62"/>
  <c r="G62"/>
  <c r="I62"/>
  <c r="K62"/>
  <c r="M62"/>
  <c r="F62"/>
  <c r="H62"/>
  <c r="J62"/>
  <c r="L62"/>
  <c r="N62"/>
  <c r="F70"/>
  <c r="H70"/>
  <c r="J70"/>
  <c r="L70"/>
  <c r="N70"/>
  <c r="E70"/>
  <c r="I70"/>
  <c r="M70"/>
  <c r="G70"/>
  <c r="K70"/>
  <c r="F77"/>
  <c r="H77"/>
  <c r="J77"/>
  <c r="L77"/>
  <c r="G77"/>
  <c r="K77"/>
  <c r="N77"/>
  <c r="E77"/>
  <c r="I77"/>
  <c r="M77"/>
  <c r="F85"/>
  <c r="H85"/>
  <c r="J85"/>
  <c r="L85"/>
  <c r="N85"/>
  <c r="E85"/>
  <c r="G85"/>
  <c r="I85"/>
  <c r="K85"/>
  <c r="M85"/>
  <c r="S93"/>
  <c r="F93"/>
  <c r="H93"/>
  <c r="J93"/>
  <c r="L93"/>
  <c r="N93"/>
  <c r="E93"/>
  <c r="G93"/>
  <c r="I93"/>
  <c r="K93"/>
  <c r="M93"/>
  <c r="F101"/>
  <c r="H101"/>
  <c r="J101"/>
  <c r="L101"/>
  <c r="N101"/>
  <c r="E101"/>
  <c r="G101"/>
  <c r="I101"/>
  <c r="K101"/>
  <c r="M101"/>
  <c r="F78"/>
  <c r="H78"/>
  <c r="J78"/>
  <c r="L78"/>
  <c r="N78"/>
  <c r="E78"/>
  <c r="G78"/>
  <c r="I78"/>
  <c r="K78"/>
  <c r="M78"/>
  <c r="F86"/>
  <c r="H86"/>
  <c r="J86"/>
  <c r="L86"/>
  <c r="N86"/>
  <c r="E86"/>
  <c r="G86"/>
  <c r="I86"/>
  <c r="K86"/>
  <c r="M86"/>
  <c r="F94"/>
  <c r="H94"/>
  <c r="J94"/>
  <c r="L94"/>
  <c r="N94"/>
  <c r="E94"/>
  <c r="G94"/>
  <c r="I94"/>
  <c r="K94"/>
  <c r="M94"/>
  <c r="F102"/>
  <c r="H102"/>
  <c r="J102"/>
  <c r="L102"/>
  <c r="N102"/>
  <c r="E102"/>
  <c r="G102"/>
  <c r="I102"/>
  <c r="K102"/>
  <c r="M102"/>
  <c r="E35"/>
  <c r="G35"/>
  <c r="I35"/>
  <c r="K35"/>
  <c r="M35"/>
  <c r="F35"/>
  <c r="H35"/>
  <c r="J35"/>
  <c r="L35"/>
  <c r="N35"/>
  <c r="D19"/>
  <c r="Q33"/>
  <c r="Q13"/>
  <c r="Q57"/>
  <c r="D65"/>
  <c r="C12"/>
  <c r="Q12"/>
  <c r="Q28"/>
  <c r="Q36"/>
  <c r="C44"/>
  <c r="C52"/>
  <c r="C60"/>
  <c r="S60"/>
  <c r="C68"/>
  <c r="Q68"/>
  <c r="C76"/>
  <c r="Q76"/>
  <c r="D76"/>
  <c r="Q83"/>
  <c r="D83"/>
  <c r="D91"/>
  <c r="C107"/>
  <c r="Q107"/>
  <c r="D107"/>
  <c r="S92"/>
  <c r="S14"/>
  <c r="Q14"/>
  <c r="Q22"/>
  <c r="C30"/>
  <c r="D30"/>
  <c r="D38"/>
  <c r="S35"/>
  <c r="D35"/>
  <c r="D18"/>
  <c r="Q10"/>
  <c r="D10"/>
  <c r="Q21"/>
  <c r="S24"/>
  <c r="S25"/>
  <c r="D28"/>
  <c r="S37"/>
  <c r="D36"/>
  <c r="S44"/>
  <c r="D52"/>
  <c r="Q52"/>
  <c r="D60"/>
  <c r="Q60"/>
  <c r="S68"/>
  <c r="C83"/>
  <c r="S83"/>
  <c r="C91"/>
  <c r="S91"/>
  <c r="C99"/>
  <c r="S99"/>
  <c r="C84"/>
  <c r="Q84"/>
  <c r="D84"/>
  <c r="C92"/>
  <c r="Q92"/>
  <c r="D92"/>
  <c r="C100"/>
  <c r="Q100"/>
  <c r="D100"/>
  <c r="S7"/>
  <c r="S43"/>
  <c r="Q67"/>
  <c r="D75"/>
  <c r="S62"/>
  <c r="D85"/>
  <c r="D86"/>
  <c r="D8"/>
  <c r="D15"/>
  <c r="Q23"/>
  <c r="Q11"/>
  <c r="D27"/>
  <c r="D33"/>
  <c r="Q41"/>
  <c r="S80"/>
  <c r="Q66"/>
  <c r="Q73"/>
  <c r="C14"/>
  <c r="C43"/>
  <c r="D43"/>
  <c r="C59"/>
  <c r="Q59"/>
  <c r="D59"/>
  <c r="C67"/>
  <c r="S67"/>
  <c r="C75"/>
  <c r="S75"/>
  <c r="S22"/>
  <c r="C22"/>
  <c r="C38"/>
  <c r="S38"/>
  <c r="Q46"/>
  <c r="D46"/>
  <c r="S54"/>
  <c r="Q54"/>
  <c r="Q62"/>
  <c r="Q77"/>
  <c r="D77"/>
  <c r="S101"/>
  <c r="D78"/>
  <c r="Q86"/>
  <c r="S102"/>
  <c r="C35"/>
  <c r="Q35"/>
  <c r="S39"/>
  <c r="C46"/>
  <c r="C54"/>
  <c r="D54"/>
  <c r="C62"/>
  <c r="D62"/>
  <c r="C70"/>
  <c r="S70"/>
  <c r="Q70"/>
  <c r="C77"/>
  <c r="S77"/>
  <c r="C85"/>
  <c r="S85"/>
  <c r="Q85"/>
  <c r="C93"/>
  <c r="Q93"/>
  <c r="D93"/>
  <c r="C101"/>
  <c r="Q101"/>
  <c r="D101"/>
  <c r="C78"/>
  <c r="S78"/>
  <c r="Q78"/>
  <c r="C86"/>
  <c r="S86"/>
  <c r="C94"/>
  <c r="Q94"/>
  <c r="D94"/>
  <c r="C102"/>
  <c r="Q102"/>
  <c r="D102"/>
  <c r="C33"/>
  <c r="S33"/>
  <c r="Q48"/>
  <c r="D79"/>
  <c r="Q95"/>
  <c r="Q88"/>
  <c r="C27"/>
  <c r="S27"/>
  <c r="C26"/>
  <c r="S26"/>
  <c r="Q34"/>
  <c r="D50"/>
  <c r="D58"/>
  <c r="Q74"/>
  <c r="Q81"/>
  <c r="Q89"/>
  <c r="Q97"/>
  <c r="D82"/>
  <c r="Q106"/>
  <c r="C41"/>
  <c r="S41"/>
  <c r="C49"/>
  <c r="D49"/>
  <c r="C31"/>
  <c r="Q31"/>
  <c r="D31"/>
  <c r="D21"/>
  <c r="D23"/>
  <c r="D16"/>
  <c r="D11"/>
  <c r="Q8"/>
  <c r="D24"/>
  <c r="Q24"/>
  <c r="D26"/>
  <c r="Q26"/>
  <c r="Q27"/>
  <c r="D41"/>
  <c r="Q49"/>
  <c r="S49"/>
  <c r="D61"/>
  <c r="Q61"/>
  <c r="S61"/>
  <c r="S32"/>
  <c r="S48"/>
  <c r="D64"/>
  <c r="S96"/>
  <c r="D51"/>
  <c r="D81"/>
  <c r="Q98"/>
  <c r="C9"/>
  <c r="S17"/>
  <c r="C25"/>
  <c r="C29"/>
  <c r="S29"/>
  <c r="C37"/>
  <c r="C45"/>
  <c r="S45"/>
  <c r="C53"/>
  <c r="Q53"/>
  <c r="C19"/>
  <c r="C39"/>
  <c r="Q39"/>
  <c r="D39"/>
  <c r="S13"/>
  <c r="C13"/>
  <c r="C57"/>
  <c r="D57"/>
  <c r="C65"/>
  <c r="S65"/>
  <c r="Q65"/>
  <c r="C73"/>
  <c r="D73"/>
  <c r="S12"/>
  <c r="C20"/>
  <c r="S20"/>
  <c r="Q20"/>
  <c r="D20"/>
  <c r="C28"/>
  <c r="S28"/>
  <c r="C36"/>
  <c r="S36"/>
  <c r="D44"/>
  <c r="Q44"/>
  <c r="C61"/>
  <c r="C69"/>
  <c r="Q69"/>
  <c r="D69"/>
  <c r="C32"/>
  <c r="Q32"/>
  <c r="D32"/>
  <c r="C40"/>
  <c r="Q40"/>
  <c r="D40"/>
  <c r="C48"/>
  <c r="D48"/>
  <c r="C56"/>
  <c r="D56"/>
  <c r="C64"/>
  <c r="C72"/>
  <c r="D72"/>
  <c r="C79"/>
  <c r="C87"/>
  <c r="D87"/>
  <c r="C95"/>
  <c r="D103"/>
  <c r="D34"/>
  <c r="D97"/>
  <c r="D98"/>
  <c r="D47"/>
  <c r="Q51"/>
  <c r="C16"/>
  <c r="S16"/>
  <c r="C103"/>
  <c r="Q103"/>
  <c r="C80"/>
  <c r="D80"/>
  <c r="S88"/>
  <c r="D88"/>
  <c r="S104"/>
  <c r="D55"/>
  <c r="D71"/>
  <c r="D42"/>
  <c r="Q50"/>
  <c r="D74"/>
  <c r="D89"/>
  <c r="Q105"/>
  <c r="D105"/>
  <c r="Q82"/>
  <c r="D90"/>
  <c r="Q56"/>
  <c r="S56"/>
  <c r="Q64"/>
  <c r="S64"/>
  <c r="Q72"/>
  <c r="S72"/>
  <c r="Q79"/>
  <c r="S79"/>
  <c r="Q87"/>
  <c r="S87"/>
  <c r="S95"/>
  <c r="S103"/>
  <c r="Q80"/>
  <c r="Q47"/>
  <c r="D63"/>
  <c r="C10"/>
  <c r="D106"/>
  <c r="S11"/>
  <c r="C11"/>
  <c r="C21"/>
  <c r="S21"/>
  <c r="C15"/>
  <c r="S15"/>
  <c r="C47"/>
  <c r="S47"/>
  <c r="C51"/>
  <c r="S51"/>
  <c r="C88"/>
  <c r="C96"/>
  <c r="Q96"/>
  <c r="D96"/>
  <c r="C104"/>
  <c r="Q104"/>
  <c r="D104"/>
  <c r="C55"/>
  <c r="S55"/>
  <c r="Q55"/>
  <c r="C63"/>
  <c r="S63"/>
  <c r="Q63"/>
  <c r="C71"/>
  <c r="S71"/>
  <c r="Q71"/>
  <c r="C18"/>
  <c r="S18"/>
  <c r="C34"/>
  <c r="S34"/>
  <c r="C42"/>
  <c r="S42"/>
  <c r="Q42"/>
  <c r="Q58"/>
  <c r="D66"/>
  <c r="C17"/>
  <c r="D17"/>
  <c r="D9"/>
  <c r="Q19"/>
  <c r="Q9"/>
  <c r="Q17"/>
  <c r="D25"/>
  <c r="Q25"/>
  <c r="D29"/>
  <c r="Q29"/>
  <c r="D37"/>
  <c r="Q37"/>
  <c r="D45"/>
  <c r="Q45"/>
  <c r="D53"/>
  <c r="S9"/>
  <c r="C50"/>
  <c r="S50"/>
  <c r="C58"/>
  <c r="S58"/>
  <c r="C66"/>
  <c r="S66"/>
  <c r="C74"/>
  <c r="S74"/>
  <c r="C81"/>
  <c r="S81"/>
  <c r="C89"/>
  <c r="S89"/>
  <c r="C97"/>
  <c r="S97"/>
  <c r="C105"/>
  <c r="S105"/>
  <c r="C82"/>
  <c r="S82"/>
  <c r="C90"/>
  <c r="S90"/>
  <c r="C98"/>
  <c r="S98"/>
  <c r="C106"/>
  <c r="S106"/>
  <c r="C23"/>
  <c r="S23"/>
  <c r="N10" i="8"/>
  <c r="P10" i="7" s="1"/>
  <c r="N9" i="8"/>
  <c r="P9" i="7" s="1"/>
  <c r="N8" i="8"/>
  <c r="O18" i="3" l="1"/>
  <c r="R18" s="1"/>
  <c r="A10"/>
  <c r="O60"/>
  <c r="R60" s="1"/>
  <c r="A7"/>
  <c r="O102"/>
  <c r="R102" s="1"/>
  <c r="A59"/>
  <c r="O76"/>
  <c r="R76" s="1"/>
  <c r="A107"/>
  <c r="O83"/>
  <c r="R83" s="1"/>
  <c r="A30"/>
  <c r="A14"/>
  <c r="O59"/>
  <c r="R59" s="1"/>
  <c r="A43"/>
  <c r="A99"/>
  <c r="O30"/>
  <c r="R30" s="1"/>
  <c r="O14"/>
  <c r="R14" s="1"/>
  <c r="O35"/>
  <c r="R35" s="1"/>
  <c r="A70"/>
  <c r="O62"/>
  <c r="R62" s="1"/>
  <c r="A22"/>
  <c r="O7"/>
  <c r="R7" s="1"/>
  <c r="O100"/>
  <c r="R100" s="1"/>
  <c r="A92"/>
  <c r="O107"/>
  <c r="R107" s="1"/>
  <c r="A83"/>
  <c r="A76"/>
  <c r="A68"/>
  <c r="A20"/>
  <c r="A12"/>
  <c r="O10"/>
  <c r="R10" s="1"/>
  <c r="O22"/>
  <c r="R22" s="1"/>
  <c r="O68"/>
  <c r="R68" s="1"/>
  <c r="P8" i="7"/>
  <c r="R14" i="8"/>
  <c r="S14" i="7" s="1"/>
  <c r="R13" i="8"/>
  <c r="S13" i="7" s="1"/>
  <c r="O46" i="3"/>
  <c r="R46" s="1"/>
  <c r="O38"/>
  <c r="R38" s="1"/>
  <c r="A75"/>
  <c r="O65"/>
  <c r="R65" s="1"/>
  <c r="O26"/>
  <c r="R26" s="1"/>
  <c r="A8"/>
  <c r="O20"/>
  <c r="R20" s="1"/>
  <c r="O12"/>
  <c r="R12" s="1"/>
  <c r="A34"/>
  <c r="O57"/>
  <c r="R57" s="1"/>
  <c r="A26"/>
  <c r="A13"/>
  <c r="O8"/>
  <c r="R8" s="1"/>
  <c r="A100"/>
  <c r="O92"/>
  <c r="R92" s="1"/>
  <c r="A84"/>
  <c r="A18"/>
  <c r="A65"/>
  <c r="O49"/>
  <c r="R49" s="1"/>
  <c r="A78"/>
  <c r="O70"/>
  <c r="R70" s="1"/>
  <c r="A38"/>
  <c r="O75"/>
  <c r="R75" s="1"/>
  <c r="A67"/>
  <c r="A35"/>
  <c r="O94"/>
  <c r="R94" s="1"/>
  <c r="O43"/>
  <c r="R43" s="1"/>
  <c r="O99"/>
  <c r="R99" s="1"/>
  <c r="A91"/>
  <c r="A60"/>
  <c r="A52"/>
  <c r="O84"/>
  <c r="R84" s="1"/>
  <c r="O67"/>
  <c r="R67" s="1"/>
  <c r="O52"/>
  <c r="R52" s="1"/>
  <c r="O91"/>
  <c r="R91" s="1"/>
  <c r="O13"/>
  <c r="R13" s="1"/>
  <c r="A87"/>
  <c r="A64"/>
  <c r="A95"/>
  <c r="O95"/>
  <c r="R95" s="1"/>
  <c r="A31"/>
  <c r="A32"/>
  <c r="O50"/>
  <c r="R50" s="1"/>
  <c r="O42"/>
  <c r="R42" s="1"/>
  <c r="O56"/>
  <c r="R56" s="1"/>
  <c r="A73"/>
  <c r="A23"/>
  <c r="O16"/>
  <c r="R16" s="1"/>
  <c r="A41"/>
  <c r="A61"/>
  <c r="A94"/>
  <c r="O101"/>
  <c r="R101" s="1"/>
  <c r="A93"/>
  <c r="A54"/>
  <c r="A46"/>
  <c r="O23"/>
  <c r="R23" s="1"/>
  <c r="O31"/>
  <c r="R31" s="1"/>
  <c r="O93"/>
  <c r="R93" s="1"/>
  <c r="O32"/>
  <c r="R32" s="1"/>
  <c r="A80"/>
  <c r="A69"/>
  <c r="A36"/>
  <c r="A33"/>
  <c r="A15"/>
  <c r="A101"/>
  <c r="A85"/>
  <c r="A77"/>
  <c r="A21"/>
  <c r="O64"/>
  <c r="R64" s="1"/>
  <c r="A44"/>
  <c r="A28"/>
  <c r="O73"/>
  <c r="R73" s="1"/>
  <c r="A57"/>
  <c r="A24"/>
  <c r="A11"/>
  <c r="A16"/>
  <c r="A49"/>
  <c r="O41"/>
  <c r="R41" s="1"/>
  <c r="A27"/>
  <c r="O87"/>
  <c r="R87" s="1"/>
  <c r="A48"/>
  <c r="O61"/>
  <c r="R61" s="1"/>
  <c r="A102"/>
  <c r="A86"/>
  <c r="O78"/>
  <c r="R78" s="1"/>
  <c r="A62"/>
  <c r="O54"/>
  <c r="R54" s="1"/>
  <c r="A39"/>
  <c r="O11"/>
  <c r="R11" s="1"/>
  <c r="O21"/>
  <c r="R21" s="1"/>
  <c r="O15"/>
  <c r="R15" s="1"/>
  <c r="O24"/>
  <c r="R24" s="1"/>
  <c r="O28"/>
  <c r="R28" s="1"/>
  <c r="O27"/>
  <c r="R27" s="1"/>
  <c r="O77"/>
  <c r="R77" s="1"/>
  <c r="O86"/>
  <c r="R86" s="1"/>
  <c r="O85"/>
  <c r="R85" s="1"/>
  <c r="O69"/>
  <c r="R69" s="1"/>
  <c r="O33"/>
  <c r="R33" s="1"/>
  <c r="O36"/>
  <c r="R36" s="1"/>
  <c r="O39"/>
  <c r="R39" s="1"/>
  <c r="O44"/>
  <c r="R44" s="1"/>
  <c r="O25"/>
  <c r="R25" s="1"/>
  <c r="O19"/>
  <c r="R19" s="1"/>
  <c r="O82"/>
  <c r="R82" s="1"/>
  <c r="O55"/>
  <c r="R55" s="1"/>
  <c r="A88"/>
  <c r="O80"/>
  <c r="R80" s="1"/>
  <c r="A103"/>
  <c r="A72"/>
  <c r="A56"/>
  <c r="A79"/>
  <c r="O48"/>
  <c r="R48" s="1"/>
  <c r="A40"/>
  <c r="O79"/>
  <c r="R79" s="1"/>
  <c r="O103"/>
  <c r="R103" s="1"/>
  <c r="O72"/>
  <c r="R72" s="1"/>
  <c r="O40"/>
  <c r="R40" s="1"/>
  <c r="O98"/>
  <c r="R98" s="1"/>
  <c r="A55"/>
  <c r="O90"/>
  <c r="R90" s="1"/>
  <c r="A97"/>
  <c r="A89"/>
  <c r="A81"/>
  <c r="O66"/>
  <c r="R66" s="1"/>
  <c r="O53"/>
  <c r="R53" s="1"/>
  <c r="O45"/>
  <c r="R45" s="1"/>
  <c r="A17"/>
  <c r="A19"/>
  <c r="A71"/>
  <c r="O104"/>
  <c r="R104" s="1"/>
  <c r="A96"/>
  <c r="O51"/>
  <c r="R51" s="1"/>
  <c r="O47"/>
  <c r="R47" s="1"/>
  <c r="O37"/>
  <c r="R37" s="1"/>
  <c r="A25"/>
  <c r="A9"/>
  <c r="O34"/>
  <c r="R34" s="1"/>
  <c r="A104"/>
  <c r="O96"/>
  <c r="R96" s="1"/>
  <c r="O88"/>
  <c r="R88" s="1"/>
  <c r="A51"/>
  <c r="O106"/>
  <c r="R106" s="1"/>
  <c r="O97"/>
  <c r="R97" s="1"/>
  <c r="O89"/>
  <c r="R89" s="1"/>
  <c r="O81"/>
  <c r="R81" s="1"/>
  <c r="A74"/>
  <c r="A66"/>
  <c r="A58"/>
  <c r="A45"/>
  <c r="O29"/>
  <c r="R29" s="1"/>
  <c r="O17"/>
  <c r="R17" s="1"/>
  <c r="A50"/>
  <c r="A42"/>
  <c r="O71"/>
  <c r="R71" s="1"/>
  <c r="A63"/>
  <c r="A47"/>
  <c r="O9"/>
  <c r="R9" s="1"/>
  <c r="O58"/>
  <c r="R58" s="1"/>
  <c r="O63"/>
  <c r="R63" s="1"/>
  <c r="O74"/>
  <c r="R74" s="1"/>
  <c r="A106"/>
  <c r="A37"/>
  <c r="A29"/>
  <c r="A98"/>
  <c r="A90"/>
  <c r="A82"/>
  <c r="A105"/>
  <c r="A53"/>
  <c r="O105"/>
  <c r="R105" s="1"/>
  <c r="R12" i="8"/>
  <c r="S12" i="7" s="1"/>
  <c r="R11" i="8"/>
  <c r="S11" i="7" s="1"/>
  <c r="O8" i="8"/>
  <c r="O10"/>
  <c r="O9"/>
  <c r="O7"/>
  <c r="R8"/>
  <c r="R10"/>
  <c r="S10" i="7" s="1"/>
  <c r="R9" i="8"/>
  <c r="S9" i="7" s="1"/>
  <c r="R7" i="8"/>
  <c r="P14" l="1"/>
  <c r="Q14" s="1"/>
  <c r="P13"/>
  <c r="Q13" s="1"/>
  <c r="P12"/>
  <c r="Q12" s="1"/>
  <c r="S8" i="7"/>
  <c r="P7" i="8"/>
  <c r="Q7" s="1"/>
  <c r="P11"/>
  <c r="Q11" s="1"/>
  <c r="P10"/>
  <c r="Q10" s="1"/>
  <c r="P8"/>
  <c r="Q8" s="1"/>
  <c r="P9"/>
  <c r="Q9" s="1"/>
  <c r="B7" i="6" l="1"/>
  <c r="Q7" s="1"/>
  <c r="B40"/>
  <c r="Q40" s="1"/>
  <c r="B8"/>
  <c r="O8" s="1"/>
  <c r="B10"/>
  <c r="Q10" s="1"/>
  <c r="B43"/>
  <c r="Q43" s="1"/>
  <c r="B35"/>
  <c r="Q35" s="1"/>
  <c r="B27"/>
  <c r="Q27" s="1"/>
  <c r="B19"/>
  <c r="Q19" s="1"/>
  <c r="B11"/>
  <c r="Q11" s="1"/>
  <c r="B44"/>
  <c r="Q44" s="1"/>
  <c r="B48"/>
  <c r="Q48" s="1"/>
  <c r="B49"/>
  <c r="Q49" s="1"/>
  <c r="B45"/>
  <c r="Q45" s="1"/>
  <c r="B41"/>
  <c r="Q41" s="1"/>
  <c r="B37"/>
  <c r="Q37" s="1"/>
  <c r="B33"/>
  <c r="Q33" s="1"/>
  <c r="B29"/>
  <c r="Q29" s="1"/>
  <c r="B25"/>
  <c r="Q25" s="1"/>
  <c r="B21"/>
  <c r="Q21" s="1"/>
  <c r="B17"/>
  <c r="Q17" s="1"/>
  <c r="B13"/>
  <c r="Q13" s="1"/>
  <c r="B9"/>
  <c r="Q9" s="1"/>
  <c r="B46"/>
  <c r="Q46" s="1"/>
  <c r="B42"/>
  <c r="Q42" s="1"/>
  <c r="B38"/>
  <c r="Q38" s="1"/>
  <c r="B34"/>
  <c r="Q34" s="1"/>
  <c r="B30"/>
  <c r="Q30" s="1"/>
  <c r="B26"/>
  <c r="Q26" s="1"/>
  <c r="B22"/>
  <c r="Q22" s="1"/>
  <c r="B18"/>
  <c r="Q18" s="1"/>
  <c r="B14"/>
  <c r="Q14" s="1"/>
  <c r="B47"/>
  <c r="Q47" s="1"/>
  <c r="B39"/>
  <c r="Q39" s="1"/>
  <c r="B31"/>
  <c r="Q31" s="1"/>
  <c r="B23"/>
  <c r="Q23" s="1"/>
  <c r="B15"/>
  <c r="Q15" s="1"/>
  <c r="B50"/>
  <c r="Q50" s="1"/>
  <c r="B36"/>
  <c r="Q36" s="1"/>
  <c r="B32"/>
  <c r="Q32" s="1"/>
  <c r="B28"/>
  <c r="Q28" s="1"/>
  <c r="B24"/>
  <c r="Q24" s="1"/>
  <c r="B20"/>
  <c r="Q20" s="1"/>
  <c r="B16"/>
  <c r="Q16" s="1"/>
  <c r="B12"/>
  <c r="Q12" s="1"/>
  <c r="C40" l="1"/>
  <c r="D40"/>
  <c r="L40"/>
  <c r="I40"/>
  <c r="H40"/>
  <c r="M40"/>
  <c r="E40"/>
  <c r="N40"/>
  <c r="J40"/>
  <c r="F40"/>
  <c r="O40"/>
  <c r="K40"/>
  <c r="G40"/>
  <c r="P40"/>
  <c r="C8"/>
  <c r="Q8"/>
  <c r="L8"/>
  <c r="G8"/>
  <c r="D8"/>
  <c r="H8"/>
  <c r="K8"/>
  <c r="P8"/>
  <c r="N8"/>
  <c r="J8"/>
  <c r="F8"/>
  <c r="M8"/>
  <c r="I8"/>
  <c r="E8"/>
  <c r="C20"/>
  <c r="P20"/>
  <c r="E20"/>
  <c r="G20"/>
  <c r="I20"/>
  <c r="K20"/>
  <c r="M20"/>
  <c r="O20"/>
  <c r="F20"/>
  <c r="H20"/>
  <c r="J20"/>
  <c r="L20"/>
  <c r="N20"/>
  <c r="D20"/>
  <c r="C28"/>
  <c r="P28"/>
  <c r="E28"/>
  <c r="G28"/>
  <c r="I28"/>
  <c r="K28"/>
  <c r="M28"/>
  <c r="O28"/>
  <c r="F28"/>
  <c r="H28"/>
  <c r="J28"/>
  <c r="L28"/>
  <c r="N28"/>
  <c r="D28"/>
  <c r="C36"/>
  <c r="P36"/>
  <c r="E36"/>
  <c r="G36"/>
  <c r="I36"/>
  <c r="K36"/>
  <c r="M36"/>
  <c r="O36"/>
  <c r="D36"/>
  <c r="F36"/>
  <c r="H36"/>
  <c r="J36"/>
  <c r="L36"/>
  <c r="N36"/>
  <c r="C15"/>
  <c r="F15"/>
  <c r="H15"/>
  <c r="J15"/>
  <c r="L15"/>
  <c r="N15"/>
  <c r="P15"/>
  <c r="E15"/>
  <c r="G15"/>
  <c r="I15"/>
  <c r="K15"/>
  <c r="M15"/>
  <c r="O15"/>
  <c r="D15"/>
  <c r="C31"/>
  <c r="P31"/>
  <c r="F31"/>
  <c r="H31"/>
  <c r="J31"/>
  <c r="L31"/>
  <c r="N31"/>
  <c r="E31"/>
  <c r="G31"/>
  <c r="I31"/>
  <c r="K31"/>
  <c r="M31"/>
  <c r="O31"/>
  <c r="D31"/>
  <c r="C47"/>
  <c r="P47"/>
  <c r="F47"/>
  <c r="H47"/>
  <c r="J47"/>
  <c r="L47"/>
  <c r="N47"/>
  <c r="D47"/>
  <c r="E47"/>
  <c r="G47"/>
  <c r="I47"/>
  <c r="K47"/>
  <c r="M47"/>
  <c r="O47"/>
  <c r="C18"/>
  <c r="P18"/>
  <c r="E18"/>
  <c r="G18"/>
  <c r="I18"/>
  <c r="K18"/>
  <c r="M18"/>
  <c r="O18"/>
  <c r="F18"/>
  <c r="H18"/>
  <c r="J18"/>
  <c r="L18"/>
  <c r="N18"/>
  <c r="D18"/>
  <c r="C26"/>
  <c r="P26"/>
  <c r="E26"/>
  <c r="G26"/>
  <c r="I26"/>
  <c r="K26"/>
  <c r="M26"/>
  <c r="O26"/>
  <c r="F26"/>
  <c r="H26"/>
  <c r="J26"/>
  <c r="L26"/>
  <c r="N26"/>
  <c r="D26"/>
  <c r="C34"/>
  <c r="P34"/>
  <c r="E34"/>
  <c r="G34"/>
  <c r="I34"/>
  <c r="K34"/>
  <c r="M34"/>
  <c r="O34"/>
  <c r="F34"/>
  <c r="H34"/>
  <c r="J34"/>
  <c r="L34"/>
  <c r="N34"/>
  <c r="D34"/>
  <c r="C42"/>
  <c r="P42"/>
  <c r="E42"/>
  <c r="G42"/>
  <c r="I42"/>
  <c r="K42"/>
  <c r="M42"/>
  <c r="O42"/>
  <c r="D42"/>
  <c r="F42"/>
  <c r="H42"/>
  <c r="J42"/>
  <c r="L42"/>
  <c r="N42"/>
  <c r="C9"/>
  <c r="F9"/>
  <c r="H9"/>
  <c r="J9"/>
  <c r="L9"/>
  <c r="N9"/>
  <c r="P9"/>
  <c r="E9"/>
  <c r="G9"/>
  <c r="I9"/>
  <c r="K9"/>
  <c r="M9"/>
  <c r="O9"/>
  <c r="D9"/>
  <c r="C17"/>
  <c r="F17"/>
  <c r="H17"/>
  <c r="J17"/>
  <c r="L17"/>
  <c r="N17"/>
  <c r="P17"/>
  <c r="E17"/>
  <c r="G17"/>
  <c r="I17"/>
  <c r="K17"/>
  <c r="M17"/>
  <c r="O17"/>
  <c r="D17"/>
  <c r="C25"/>
  <c r="P25"/>
  <c r="F25"/>
  <c r="H25"/>
  <c r="J25"/>
  <c r="L25"/>
  <c r="N25"/>
  <c r="E25"/>
  <c r="G25"/>
  <c r="I25"/>
  <c r="K25"/>
  <c r="M25"/>
  <c r="O25"/>
  <c r="D25"/>
  <c r="C33"/>
  <c r="P33"/>
  <c r="F33"/>
  <c r="H33"/>
  <c r="J33"/>
  <c r="L33"/>
  <c r="N33"/>
  <c r="E33"/>
  <c r="G33"/>
  <c r="I33"/>
  <c r="K33"/>
  <c r="M33"/>
  <c r="O33"/>
  <c r="D33"/>
  <c r="C41"/>
  <c r="P41"/>
  <c r="F41"/>
  <c r="H41"/>
  <c r="J41"/>
  <c r="L41"/>
  <c r="N41"/>
  <c r="E41"/>
  <c r="G41"/>
  <c r="I41"/>
  <c r="K41"/>
  <c r="M41"/>
  <c r="O41"/>
  <c r="D41"/>
  <c r="C49"/>
  <c r="P49"/>
  <c r="F49"/>
  <c r="H49"/>
  <c r="J49"/>
  <c r="L49"/>
  <c r="N49"/>
  <c r="E49"/>
  <c r="G49"/>
  <c r="I49"/>
  <c r="K49"/>
  <c r="M49"/>
  <c r="O49"/>
  <c r="D49"/>
  <c r="C44"/>
  <c r="P44"/>
  <c r="E44"/>
  <c r="G44"/>
  <c r="I44"/>
  <c r="K44"/>
  <c r="M44"/>
  <c r="O44"/>
  <c r="D44"/>
  <c r="F44"/>
  <c r="H44"/>
  <c r="J44"/>
  <c r="L44"/>
  <c r="N44"/>
  <c r="C19"/>
  <c r="F19"/>
  <c r="H19"/>
  <c r="P19"/>
  <c r="E19"/>
  <c r="G19"/>
  <c r="I19"/>
  <c r="J19"/>
  <c r="L19"/>
  <c r="N19"/>
  <c r="K19"/>
  <c r="M19"/>
  <c r="O19"/>
  <c r="D19"/>
  <c r="C35"/>
  <c r="P35"/>
  <c r="F35"/>
  <c r="E35"/>
  <c r="H35"/>
  <c r="J35"/>
  <c r="L35"/>
  <c r="N35"/>
  <c r="G35"/>
  <c r="I35"/>
  <c r="K35"/>
  <c r="M35"/>
  <c r="O35"/>
  <c r="D35"/>
  <c r="C7"/>
  <c r="P7"/>
  <c r="F7"/>
  <c r="H7"/>
  <c r="J7"/>
  <c r="L7"/>
  <c r="N7"/>
  <c r="D7"/>
  <c r="O7"/>
  <c r="G7"/>
  <c r="I7"/>
  <c r="K7"/>
  <c r="M7"/>
  <c r="E7"/>
  <c r="C12"/>
  <c r="P12"/>
  <c r="E12"/>
  <c r="G12"/>
  <c r="I12"/>
  <c r="K12"/>
  <c r="M12"/>
  <c r="O12"/>
  <c r="F12"/>
  <c r="H12"/>
  <c r="J12"/>
  <c r="L12"/>
  <c r="N12"/>
  <c r="D12"/>
  <c r="C16"/>
  <c r="P16"/>
  <c r="E16"/>
  <c r="G16"/>
  <c r="I16"/>
  <c r="K16"/>
  <c r="M16"/>
  <c r="O16"/>
  <c r="F16"/>
  <c r="H16"/>
  <c r="J16"/>
  <c r="L16"/>
  <c r="N16"/>
  <c r="D16"/>
  <c r="C24"/>
  <c r="P24"/>
  <c r="E24"/>
  <c r="G24"/>
  <c r="I24"/>
  <c r="K24"/>
  <c r="M24"/>
  <c r="O24"/>
  <c r="F24"/>
  <c r="H24"/>
  <c r="J24"/>
  <c r="L24"/>
  <c r="N24"/>
  <c r="D24"/>
  <c r="C32"/>
  <c r="P32"/>
  <c r="E32"/>
  <c r="G32"/>
  <c r="I32"/>
  <c r="K32"/>
  <c r="M32"/>
  <c r="O32"/>
  <c r="F32"/>
  <c r="H32"/>
  <c r="J32"/>
  <c r="L32"/>
  <c r="N32"/>
  <c r="D32"/>
  <c r="C50"/>
  <c r="P50"/>
  <c r="E50"/>
  <c r="G50"/>
  <c r="I50"/>
  <c r="K50"/>
  <c r="M50"/>
  <c r="O50"/>
  <c r="D50"/>
  <c r="F50"/>
  <c r="H50"/>
  <c r="J50"/>
  <c r="L50"/>
  <c r="N50"/>
  <c r="C23"/>
  <c r="P23"/>
  <c r="F23"/>
  <c r="H23"/>
  <c r="J23"/>
  <c r="L23"/>
  <c r="N23"/>
  <c r="E23"/>
  <c r="G23"/>
  <c r="I23"/>
  <c r="K23"/>
  <c r="M23"/>
  <c r="O23"/>
  <c r="D23"/>
  <c r="C39"/>
  <c r="P39"/>
  <c r="F39"/>
  <c r="H39"/>
  <c r="J39"/>
  <c r="L39"/>
  <c r="N39"/>
  <c r="D39"/>
  <c r="E39"/>
  <c r="G39"/>
  <c r="I39"/>
  <c r="K39"/>
  <c r="M39"/>
  <c r="O39"/>
  <c r="C14"/>
  <c r="P14"/>
  <c r="E14"/>
  <c r="G14"/>
  <c r="I14"/>
  <c r="K14"/>
  <c r="M14"/>
  <c r="O14"/>
  <c r="F14"/>
  <c r="H14"/>
  <c r="J14"/>
  <c r="L14"/>
  <c r="N14"/>
  <c r="D14"/>
  <c r="C22"/>
  <c r="P22"/>
  <c r="E22"/>
  <c r="G22"/>
  <c r="I22"/>
  <c r="K22"/>
  <c r="M22"/>
  <c r="O22"/>
  <c r="F22"/>
  <c r="H22"/>
  <c r="J22"/>
  <c r="L22"/>
  <c r="N22"/>
  <c r="D22"/>
  <c r="C30"/>
  <c r="P30"/>
  <c r="E30"/>
  <c r="G30"/>
  <c r="I30"/>
  <c r="K30"/>
  <c r="M30"/>
  <c r="O30"/>
  <c r="F30"/>
  <c r="H30"/>
  <c r="J30"/>
  <c r="L30"/>
  <c r="N30"/>
  <c r="D30"/>
  <c r="C38"/>
  <c r="P38"/>
  <c r="E38"/>
  <c r="G38"/>
  <c r="I38"/>
  <c r="K38"/>
  <c r="M38"/>
  <c r="O38"/>
  <c r="D38"/>
  <c r="F38"/>
  <c r="H38"/>
  <c r="J38"/>
  <c r="L38"/>
  <c r="N38"/>
  <c r="C46"/>
  <c r="P46"/>
  <c r="E46"/>
  <c r="G46"/>
  <c r="I46"/>
  <c r="K46"/>
  <c r="M46"/>
  <c r="O46"/>
  <c r="D46"/>
  <c r="F46"/>
  <c r="H46"/>
  <c r="J46"/>
  <c r="L46"/>
  <c r="N46"/>
  <c r="C13"/>
  <c r="F13"/>
  <c r="H13"/>
  <c r="J13"/>
  <c r="L13"/>
  <c r="N13"/>
  <c r="P13"/>
  <c r="E13"/>
  <c r="G13"/>
  <c r="I13"/>
  <c r="K13"/>
  <c r="M13"/>
  <c r="O13"/>
  <c r="D13"/>
  <c r="C21"/>
  <c r="P21"/>
  <c r="F21"/>
  <c r="H21"/>
  <c r="J21"/>
  <c r="L21"/>
  <c r="N21"/>
  <c r="E21"/>
  <c r="G21"/>
  <c r="I21"/>
  <c r="K21"/>
  <c r="M21"/>
  <c r="O21"/>
  <c r="D21"/>
  <c r="C29"/>
  <c r="P29"/>
  <c r="F29"/>
  <c r="H29"/>
  <c r="J29"/>
  <c r="L29"/>
  <c r="N29"/>
  <c r="E29"/>
  <c r="G29"/>
  <c r="I29"/>
  <c r="K29"/>
  <c r="M29"/>
  <c r="O29"/>
  <c r="D29"/>
  <c r="C37"/>
  <c r="P37"/>
  <c r="F37"/>
  <c r="H37"/>
  <c r="J37"/>
  <c r="L37"/>
  <c r="N37"/>
  <c r="E37"/>
  <c r="G37"/>
  <c r="I37"/>
  <c r="K37"/>
  <c r="M37"/>
  <c r="O37"/>
  <c r="D37"/>
  <c r="C45"/>
  <c r="P45"/>
  <c r="F45"/>
  <c r="H45"/>
  <c r="J45"/>
  <c r="L45"/>
  <c r="N45"/>
  <c r="E45"/>
  <c r="G45"/>
  <c r="I45"/>
  <c r="K45"/>
  <c r="M45"/>
  <c r="O45"/>
  <c r="D45"/>
  <c r="C48"/>
  <c r="P48"/>
  <c r="E48"/>
  <c r="G48"/>
  <c r="I48"/>
  <c r="K48"/>
  <c r="M48"/>
  <c r="O48"/>
  <c r="D48"/>
  <c r="F48"/>
  <c r="H48"/>
  <c r="J48"/>
  <c r="L48"/>
  <c r="N48"/>
  <c r="C11"/>
  <c r="F11"/>
  <c r="H11"/>
  <c r="J11"/>
  <c r="L11"/>
  <c r="N11"/>
  <c r="P11"/>
  <c r="E11"/>
  <c r="G11"/>
  <c r="I11"/>
  <c r="K11"/>
  <c r="M11"/>
  <c r="O11"/>
  <c r="D11"/>
  <c r="C27"/>
  <c r="P27"/>
  <c r="F27"/>
  <c r="H27"/>
  <c r="J27"/>
  <c r="L27"/>
  <c r="N27"/>
  <c r="E27"/>
  <c r="G27"/>
  <c r="I27"/>
  <c r="K27"/>
  <c r="M27"/>
  <c r="O27"/>
  <c r="D27"/>
  <c r="C43"/>
  <c r="P43"/>
  <c r="F43"/>
  <c r="H43"/>
  <c r="J43"/>
  <c r="L43"/>
  <c r="N43"/>
  <c r="D43"/>
  <c r="E43"/>
  <c r="G43"/>
  <c r="I43"/>
  <c r="K43"/>
  <c r="M43"/>
  <c r="O43"/>
  <c r="C10"/>
  <c r="P10"/>
  <c r="E10"/>
  <c r="G10"/>
  <c r="I10"/>
  <c r="K10"/>
  <c r="M10"/>
  <c r="O10"/>
  <c r="F10"/>
  <c r="H10"/>
  <c r="J10"/>
  <c r="L10"/>
  <c r="N10"/>
  <c r="D10"/>
  <c r="A40" l="1"/>
  <c r="A7"/>
  <c r="A8"/>
  <c r="A27"/>
  <c r="A11"/>
  <c r="A45"/>
  <c r="A37"/>
  <c r="A29"/>
  <c r="A21"/>
  <c r="A13"/>
  <c r="A23"/>
  <c r="A35"/>
  <c r="A49"/>
  <c r="A41"/>
  <c r="A33"/>
  <c r="A25"/>
  <c r="A17"/>
  <c r="A9"/>
  <c r="A31"/>
  <c r="A15"/>
  <c r="A10"/>
  <c r="A43"/>
  <c r="A48"/>
  <c r="A46"/>
  <c r="A38"/>
  <c r="A30"/>
  <c r="A22"/>
  <c r="A14"/>
  <c r="A39"/>
  <c r="A50"/>
  <c r="A32"/>
  <c r="A24"/>
  <c r="A16"/>
  <c r="A12"/>
  <c r="A19"/>
  <c r="A44"/>
  <c r="A42"/>
  <c r="A34"/>
  <c r="A26"/>
  <c r="A18"/>
  <c r="A47"/>
  <c r="A36"/>
  <c r="A28"/>
  <c r="A20"/>
  <c r="F68" i="9"/>
  <c r="F73"/>
</calcChain>
</file>

<file path=xl/comments1.xml><?xml version="1.0" encoding="utf-8"?>
<comments xmlns="http://schemas.openxmlformats.org/spreadsheetml/2006/main">
  <authors>
    <author>Autor</author>
  </authors>
  <commentList>
    <comment ref="B6" authorId="0">
      <text>
        <r>
          <rPr>
            <sz val="9"/>
            <color indexed="81"/>
            <rFont val="Tahoma"/>
            <family val="2"/>
            <charset val="238"/>
          </rPr>
          <t>Číslo rundy se stanoví na základě počtu střelců v rundě - viz list Nastavení.  Přednastavená hodnota je 6. Pokud potřebujete, změňte v Nastavení.</t>
        </r>
      </text>
    </comment>
    <comment ref="C6" authorId="0">
      <text>
        <r>
          <rPr>
            <sz val="9"/>
            <color indexed="81"/>
            <rFont val="Tahoma"/>
            <family val="2"/>
            <charset val="238"/>
          </rPr>
          <t xml:space="preserve">Pokud rozlišujete, nastavte kategorii závodníků. Excel kontroluje, aby zadaná hodnota byla pouze jedna z následujících:
SV - Super veteráni
V - Veteráni
S - Senioři
J - Junioři
M-SV - Muži super veteráni
M-V - Muži veteráni
M-S - Muži senioři
M-J - Muži Junioři
Ž-SV - Ženy super veteránky
Ž-S - Ženy veteránky
Ž-S - Ženy seniorky
Ž-J - Ženy juniorky
MZ - Mimo závod
nebo ponechte pole prázdné. Malá a velká písmena se nerozlišují.
Pozn:
Nomenklatura podle střeleckého řádu ČMMJ. </t>
        </r>
      </text>
    </comment>
    <comment ref="D6" authorId="0">
      <text>
        <r>
          <rPr>
            <sz val="9"/>
            <color indexed="81"/>
            <rFont val="Tahoma"/>
            <family val="2"/>
            <charset val="238"/>
          </rPr>
          <t xml:space="preserve">Zadejte číslo družstva, do kterého střelec patří. Číselnou řadu družstev začněte od jedničky. Jména nemusí být zadávána v pořadí podle družstev - čísla lze přidělovat "na přeskáčku". Počet členů družstva lze překontrolovat v listu "Seznam družstev".
Nechte prázdé pro střelce, kteří se neúčastní soutěže družstev.
</t>
        </r>
      </text>
    </comment>
    <comment ref="F6" authorId="0">
      <text>
        <r>
          <rPr>
            <sz val="9"/>
            <color indexed="81"/>
            <rFont val="Tahoma"/>
            <family val="2"/>
            <charset val="238"/>
          </rPr>
          <t xml:space="preserve">Přednastavené jméno disciplíny přepište podle své potřeby. Toto je nejméně významná disciplína pro vyhodnocení při shodě celkového nástřelu.
</t>
        </r>
      </text>
    </comment>
    <comment ref="O6" authorId="0">
      <text>
        <r>
          <rPr>
            <b/>
            <sz val="9"/>
            <color indexed="81"/>
            <rFont val="Tahoma"/>
            <family val="2"/>
            <charset val="238"/>
          </rPr>
          <t xml:space="preserve">Přednastavené jméno disciplíny přepište podle své potřeby. Toto je nejvýznamnější disciplína pro vyhodnocení při shodě celkového nástřelu.
</t>
        </r>
      </text>
    </comment>
    <comment ref="Q6" authorId="0">
      <text>
        <r>
          <rPr>
            <sz val="9"/>
            <color indexed="81"/>
            <rFont val="Tahoma"/>
            <family val="2"/>
            <charset val="238"/>
          </rPr>
          <t>Rozstřel pro pořadí jednotlivců - vyšší číslo se hodnotí jako lepší umístění.
Do sloupce zadejte buď dosažený nástřel nebo, pokud organizujete "KO rychlou smrt", pořadí v jakém střelec "vypadl" - tj. 1 tomu, kdo vypadl jako 1., 2 tomu, kdo vypadl jako 2. ... Nezapomeňte doplnit číslo pořadí i pro vítěze.
Rozstřel se nezapočítává do celkového nástřelu jednotlivce, ale určuje pořadí při shodě nástřelu ve všech rozhodovacích disciplínách - viz sloupce F - O.
Pozn: rozstřel družstev se zadává na listu Seznam družstev.
Lze použít i v případě, že se rozhoduje podle první chyby v položce (vyšší zadané číslo je lepší výsledek).</t>
        </r>
      </text>
    </comment>
    <comment ref="R6" authorId="0">
      <text>
        <r>
          <rPr>
            <sz val="9"/>
            <color indexed="81"/>
            <rFont val="Tahoma"/>
            <family val="2"/>
            <charset val="238"/>
          </rPr>
          <t>Celkový součet všech disciplin a finále. Nezahrnuje rozstřel.</t>
        </r>
      </text>
    </comment>
  </commentList>
</comments>
</file>

<file path=xl/comments2.xml><?xml version="1.0" encoding="utf-8"?>
<comments xmlns="http://schemas.openxmlformats.org/spreadsheetml/2006/main">
  <authors>
    <author>Autor</author>
  </authors>
  <commentList>
    <comment ref="B6" authorId="0">
      <text>
        <r>
          <rPr>
            <b/>
            <sz val="9"/>
            <color indexed="81"/>
            <rFont val="Tahoma"/>
            <family val="2"/>
            <charset val="238"/>
          </rPr>
          <t xml:space="preserve">Pokud rozlišujete, nastavte kategorii družstva. Excel kontroluje, aby zadaná hodnota byla pouze jedna z následujících:
SV - Super veteráni
V - Veteráni
S - Senioři
J - Junioři
M-SV - Muži super veteráni
M-V - Muži veteráni
M-S - Muži senioři
M-J - Muži Junioři
Ž-SV - Ženy super veteránky
Ž-S - Ženy veteránky
Ž-S - Ženy seniorky
Ž-J - Ženy juniorky
MZ - Mimo závod
nebo ponechte pole prázdné. Malá a velká písmena se nerozlišují.
Pozn:
Nomenklatura podle střeleckého řádu ČMMJ. </t>
        </r>
      </text>
    </comment>
    <comment ref="C6" authorId="0">
      <text>
        <r>
          <rPr>
            <b/>
            <sz val="9"/>
            <color indexed="81"/>
            <rFont val="Tahoma"/>
            <family val="2"/>
            <charset val="238"/>
          </rPr>
          <t>Jméno je složeno z textu v buňce ve sloupci R a ze seznamu jmen členů družstva.</t>
        </r>
      </text>
    </comment>
    <comment ref="N6" authorId="0">
      <text>
        <r>
          <rPr>
            <sz val="9"/>
            <color indexed="81"/>
            <rFont val="Tahoma"/>
            <family val="2"/>
            <charset val="238"/>
          </rPr>
          <t>Rozstřel v soutěži družstev - vyšší číslo se hodnotí jako lepší umístění.
Do sloupce zadejte buď dosažený nástřel nebo, pokud organizujete "KO rychlou smrt", pořadí v jakém střelec "vypadl" - tj. 1 tomu, kdo vypadl jako 1., 2 tomu, kdo vypadl jako 2. ... Nezapomeňte doplnit číslo pořadí i pro vítěze.
Rozstřel se nezapočítává do celkového nástřelu jednotlivce, ale určuje pořadí při shodě nástřelu ve všech rozhodovacích disciplínách - viz sloupce D - M.
Lze použít i v případě, že se rozhoduje podle první chyby v položce (vyšší zadané číslo je lepší výsledek).</t>
        </r>
      </text>
    </comment>
    <comment ref="Q6" authorId="0">
      <text>
        <r>
          <rPr>
            <b/>
            <sz val="9"/>
            <color indexed="81"/>
            <rFont val="Tahoma"/>
            <family val="2"/>
            <charset val="238"/>
          </rPr>
          <t xml:space="preserve">Kontrola počtu členů družstva. Buňka se podbarví červeně, pokud se liší počet člené družstva od nastavení na listu "Nastavení".
</t>
        </r>
      </text>
    </comment>
    <comment ref="R6" authorId="0">
      <text>
        <r>
          <rPr>
            <sz val="9"/>
            <color indexed="81"/>
            <rFont val="Tahoma"/>
            <family val="2"/>
            <charset val="238"/>
          </rPr>
          <t xml:space="preserve">Jméno se zobrazí ve sloupci C před seznamem členů družstva.
</t>
        </r>
      </text>
    </comment>
  </commentList>
</comments>
</file>

<file path=xl/comments3.xml><?xml version="1.0" encoding="utf-8"?>
<comments xmlns="http://schemas.openxmlformats.org/spreadsheetml/2006/main">
  <authors>
    <author>Autor</author>
  </authors>
  <commentList>
    <comment ref="A1" authorId="0">
      <text>
        <r>
          <rPr>
            <b/>
            <sz val="10"/>
            <color indexed="81"/>
            <rFont val="Tahoma"/>
            <family val="2"/>
            <charset val="238"/>
          </rPr>
          <t>Pomůcka pro tisk položkových listů při registraci účastníků vhodná pro závod, kde nejsou pevně obsazené rundy (další dva listy viz dole): 
1.) Pro tisk se musí nastavit oblast k tisku, aby se netiskly lístky pro nevyužité disciplíny. Vyberte myší souvislou oblast, která obsahuje jen lístky k tisku a použijte menu Rozložení stránky -&gt; Oblast tisku -&gt; Nastavit oblast tisku. (Platí pro Excel 2010)
V menu Soubor -&gt; Tisk můžete překontrolovat náhled, případně upravit velikost stránky a okraje.
2.) Položkový list automaticky přebírá jméno posledního zadaného střelce.
3.) Pokud potřebujete vytvořit položkový list pro jiného střelce napište jeho jméno do řádku č. 1 (zelené pozadí). Je-li toto jméno nalezeno v seznamu střelců, dohledá se i jeho startovní číslo. Po vytištění jméno vymažte.
Pokud potřebujete lístky bez jména, napište do řádku č. 1 několik mezer. Nezapoměňte je po tisku smazat.
Ostatní údaje se přenášejí z listu Seznam střelců.</t>
        </r>
      </text>
    </comment>
    <comment ref="J63" authorId="0">
      <text>
        <r>
          <rPr>
            <b/>
            <sz val="10"/>
            <color indexed="81"/>
            <rFont val="Tahoma"/>
            <family val="2"/>
            <charset val="238"/>
          </rPr>
          <t xml:space="preserve">Pomůcka pro tisk položkových listů při registraci účastníků vhodná pro závod, kde jsou pevně obsazené rundy - po jedné disciplíně: 
1.) Nejdříve nastavte na listu "Los" počet závodníků v rundě.
2) Do řádku č. 63 (zelené pozadí) zadejte číslo rundy a pole "startovní číslo střelce" ponechte prázdné. Členové rundy se dohledají podle seznamu v listu "Evidence střelců a nástřel".
Pokud potřebujete rundy organizovat jinak (např. je rozdělit), zadejte startovní číslo prvního střelce v rundě a číslo rundy podle toho, jak je chcete mít vytištěny; počet střelců viz 1).  
3.) Pro tisk se musí nastavit oblast k tisku, aby se tiskly lístky podle počtu členů rundy.  Vyberte myší souvislou oblast, která obsahuje jen lístky k tisku a použijte menu Rozložení stránky -&gt; Oblast tisku -&gt; Nastavit oblast tisku. (Platí pro Excel 2010)
V menu Soubor -&gt; Tisk můžete překontrolovat náhled, případně upravit velikost stránky a okraje.
</t>
        </r>
      </text>
    </comment>
    <comment ref="J98" authorId="0">
      <text>
        <r>
          <rPr>
            <b/>
            <sz val="10"/>
            <color indexed="81"/>
            <rFont val="Tahoma"/>
            <family val="2"/>
            <charset val="238"/>
          </rPr>
          <t>Pomůcka pro tisk položkových listů při registraci účastníků vhodná pro závod, kde jsou pevně obsazené rundy - po jedné disciplíně: 
1.) Nejdříve nastavte na listu "Los" počet závodníků v rundě.
2) Do řádku č. 98 (zelené pozadí) zadejte číslo rundy a pole "startovní číslo střelce" ponechte prázdné. Členové rundy se dohledají podle seznamu v listu "Evidence střelců a nástřel"; počet střelců viz 1).
Pokud potřebujete rundy organizovat jinak (např. je rozdělit), zadejte startovní číslo prvního střelce v rundě a číslo rundy podle toho, jak je chcete mít vytištěny.  
3.) Pro tisk se musí nastavit oblast k tisku, aby se tiskly lístky podle počtu členů rundy.  Vyberte myší souvislou oblast, která obsahuje jen lístky k tisku a použijte menu Rozložení stránky -&gt; Oblast tisku -&gt; Nastavit oblast tisku. (Platí pro Excel 2010)
V menu Soubor -&gt; Tisk můžete překontrolovat náhled, případně upravit velikost stránky a okraje.</t>
        </r>
      </text>
    </comment>
  </commentList>
</comments>
</file>

<file path=xl/comments4.xml><?xml version="1.0" encoding="utf-8"?>
<comments xmlns="http://schemas.openxmlformats.org/spreadsheetml/2006/main">
  <authors>
    <author>Autor</author>
  </authors>
  <commentList>
    <comment ref="A4" authorId="0">
      <text>
        <r>
          <rPr>
            <sz val="9"/>
            <color indexed="81"/>
            <rFont val="Tahoma"/>
            <family val="2"/>
            <charset val="238"/>
          </rPr>
          <t>Nastavení ovlivňuje "Výsledky jednotlivci": NE vytvoří výsledkovou listinu  podle kategorií, nastavení na ANO ignoruje kategorie a vytvoří jenotnou výsledkovou listinu všech střelců (mimo těch, kdo mají nastaveno MZ).</t>
        </r>
      </text>
    </comment>
    <comment ref="B9" authorId="0">
      <text>
        <r>
          <rPr>
            <sz val="9"/>
            <color indexed="81"/>
            <rFont val="Tahoma"/>
            <family val="2"/>
            <charset val="238"/>
          </rPr>
          <t>Jako rozsah KategorieStrelcu je použito pro kontrolu hodnot ve sloupci Kategorie na listu Seznam střelců a nástřel.</t>
        </r>
      </text>
    </comment>
    <comment ref="D9" authorId="0">
      <text>
        <r>
          <rPr>
            <sz val="9"/>
            <color indexed="81"/>
            <rFont val="Tahoma"/>
            <family val="2"/>
            <charset val="238"/>
          </rPr>
          <t xml:space="preserve">Offset pro zobrazení pořadí ve výsledkové listině jednotlivců. Podle počtu střelců v disciplině se dynamicky spočítá číslo řádku ve výpisu jednotlivců, od kterého se vypisují jednotlivé kategorie.
</t>
        </r>
      </text>
    </comment>
    <comment ref="F9" authorId="0">
      <text>
        <r>
          <rPr>
            <b/>
            <sz val="9"/>
            <color indexed="81"/>
            <rFont val="Tahoma"/>
            <family val="2"/>
            <charset val="238"/>
          </rPr>
          <t xml:space="preserve">Offset pro zobrazení pořadí ve výsledkové listině družstev. Podle počtu družstev v disciplině se dynamicky spočítá číslo řádku ve výpisu družstev, od kterého se vypisují jednotlivé kategorie.
</t>
        </r>
      </text>
    </comment>
    <comment ref="D10" authorId="0">
      <text>
        <r>
          <rPr>
            <sz val="9"/>
            <color indexed="81"/>
            <rFont val="Tahoma"/>
            <family val="2"/>
            <charset val="238"/>
          </rPr>
          <t>V buňce se počítá počet střelců bez kategorie. Jako první kategorie se vypisuje SV po střelcích, kteří kategorii nemají zadanou.</t>
        </r>
      </text>
    </comment>
  </commentList>
</comments>
</file>

<file path=xl/comments5.xml><?xml version="1.0" encoding="utf-8"?>
<comments xmlns="http://schemas.openxmlformats.org/spreadsheetml/2006/main">
  <authors>
    <author>Autor</author>
  </authors>
  <commentList>
    <comment ref="G6" authorId="0">
      <text>
        <r>
          <rPr>
            <b/>
            <sz val="9"/>
            <color indexed="81"/>
            <rFont val="Tahoma"/>
            <family val="2"/>
            <charset val="238"/>
          </rPr>
          <t xml:space="preserve">Losování startovních čísel a jeho uzamčení:
1) Opakovaným stiskem klávesy F9 se náhodně přeskládá seznam střelců ve sloupcích A - D.
2) Abyste los uzamčeli a dále se neměnil, musíte ve sloupci A vybrat myší všechna startovní čísla a přes schránku Windows je překopírovat do sloupce G - "Pevný los":
 - Vyberte seznam startovních čísel ve sloupci A (od řádku č. 7) a stiskněte Ctrl-C.
 - Klikněte do buňky G7 a pak stiskněte pravé tlačítko myši.
 - Z menu vyberte "Vložit jinak ...", dále zvolte "Hodnoty" a potvrďte.
3) Přeskládaná jména vyberte jako blok a překopírujte do seznamu jmen na listu "Evidence střelců a nástřel".
 - Vyberte seznam všech kategorií a střelců ve sloupcích B, C a D (od řádku č. 7) a stiskněte Ctrl-C.
 - Klikněte do záložky Evidence střelců a nástřel a přepněte se do tohoto listu.
 - Klidněte pravým tlačítkem myši do buňky C7 (tj. sloupec Kategorie a první řádek seznamu střelců)
 - Z menu vyberte "Vložit jinak ...", dále zvolte "Hodnoty" a potvrďte.
Seznam střelců se tak přepsal jmény podle losu.
</t>
        </r>
      </text>
    </comment>
  </commentList>
</comments>
</file>

<file path=xl/comments6.xml><?xml version="1.0" encoding="utf-8"?>
<comments xmlns="http://schemas.openxmlformats.org/spreadsheetml/2006/main">
  <authors>
    <author>Autor</author>
  </authors>
  <commentList>
    <comment ref="C6" authorId="0">
      <text>
        <r>
          <rPr>
            <sz val="9"/>
            <color indexed="81"/>
            <rFont val="Tahoma"/>
            <family val="2"/>
            <charset val="238"/>
          </rPr>
          <t>Hrubé pořadí jen podle součtu nástřelu ve stejné kategorii.</t>
        </r>
      </text>
    </comment>
    <comment ref="M6" authorId="0">
      <text>
        <r>
          <rPr>
            <b/>
            <sz val="9"/>
            <color indexed="81"/>
            <rFont val="Tahoma"/>
            <family val="2"/>
            <charset val="238"/>
          </rPr>
          <t>Pokud se organizuje finále, rozhodnutí podle Disc. 10 - Disc. 2  se nepoužije. Rozhoduje pouze součet nástřelu v disciplinách a finále. Při shodě pak rozstřel.</t>
        </r>
      </text>
    </comment>
    <comment ref="N6" authorId="0">
      <text>
        <r>
          <rPr>
            <b/>
            <sz val="9"/>
            <color indexed="81"/>
            <rFont val="Tahoma"/>
            <family val="2"/>
            <charset val="238"/>
          </rPr>
          <t>Rozstřel se nepřičítá k celkovému nástřelu. Vyšší číslo znamená lepší umístění.</t>
        </r>
      </text>
    </comment>
    <comment ref="O6" authorId="0">
      <text>
        <r>
          <rPr>
            <sz val="9"/>
            <color indexed="81"/>
            <rFont val="Tahoma"/>
            <family val="2"/>
            <charset val="238"/>
          </rPr>
          <t>Umístění střelce ve své kategorii.</t>
        </r>
      </text>
    </comment>
    <comment ref="P6" authorId="0">
      <text>
        <r>
          <rPr>
            <sz val="9"/>
            <color indexed="81"/>
            <rFont val="Tahoma"/>
            <family val="2"/>
            <charset val="238"/>
          </rPr>
          <t xml:space="preserve">Pořadí na výsledkové listině jednotlivců - všech závodníků seskupené podle kategorií. Číslo řádku se určí podle umístění závodníka a podle offsetu jeho kategorie.
</t>
        </r>
      </text>
    </comment>
    <comment ref="R6" authorId="0">
      <text>
        <r>
          <rPr>
            <sz val="9"/>
            <color indexed="81"/>
            <rFont val="Tahoma"/>
            <family val="2"/>
            <charset val="238"/>
          </rPr>
          <t xml:space="preserve">Konečné pořadí pro zobrazení na výsledkové listině jednotlivců. Je jednoznačné, bez duplicit.
</t>
        </r>
      </text>
    </comment>
  </commentList>
</comments>
</file>

<file path=xl/comments7.xml><?xml version="1.0" encoding="utf-8"?>
<comments xmlns="http://schemas.openxmlformats.org/spreadsheetml/2006/main">
  <authors>
    <author>Autor</author>
  </authors>
  <commentList>
    <comment ref="C6" authorId="0">
      <text>
        <r>
          <rPr>
            <sz val="9"/>
            <color indexed="81"/>
            <rFont val="Tahoma"/>
            <family val="2"/>
            <charset val="238"/>
          </rPr>
          <t>Hrubé pořadí jen podle součtu nástřelu ve stejné kategorii.</t>
        </r>
      </text>
    </comment>
  </commentList>
</comments>
</file>

<file path=xl/sharedStrings.xml><?xml version="1.0" encoding="utf-8"?>
<sst xmlns="http://schemas.openxmlformats.org/spreadsheetml/2006/main" count="199" uniqueCount="179">
  <si>
    <t>Start. číslo</t>
  </si>
  <si>
    <t>Runda</t>
  </si>
  <si>
    <t>Mimo závod</t>
  </si>
  <si>
    <t>Jméno</t>
  </si>
  <si>
    <t>Disc. 1</t>
  </si>
  <si>
    <t>Finále</t>
  </si>
  <si>
    <t>Rozstřel</t>
  </si>
  <si>
    <t>Celkový součet</t>
  </si>
  <si>
    <t>Kategorie střelců</t>
  </si>
  <si>
    <t>SV</t>
  </si>
  <si>
    <t>V</t>
  </si>
  <si>
    <t>S</t>
  </si>
  <si>
    <t>J</t>
  </si>
  <si>
    <t>M-SV</t>
  </si>
  <si>
    <t>M-V</t>
  </si>
  <si>
    <t>M-J</t>
  </si>
  <si>
    <t>Ž-SV</t>
  </si>
  <si>
    <t>Ž-J</t>
  </si>
  <si>
    <t>Ž-S</t>
  </si>
  <si>
    <t>MZ</t>
  </si>
  <si>
    <t>Střelec</t>
  </si>
  <si>
    <t>Nástřel</t>
  </si>
  <si>
    <t>Počet střelců v rundě</t>
  </si>
  <si>
    <t>Max. počet terčů v disciplíně</t>
  </si>
  <si>
    <t>Super veteráni</t>
  </si>
  <si>
    <t>Veteráni</t>
  </si>
  <si>
    <t>Senioři</t>
  </si>
  <si>
    <t>Junioři</t>
  </si>
  <si>
    <t>Muži veteráni</t>
  </si>
  <si>
    <t>Muži super veteráni</t>
  </si>
  <si>
    <t>Muži Junioři</t>
  </si>
  <si>
    <t>Ženy super veteránky</t>
  </si>
  <si>
    <t>Ženy veteránky</t>
  </si>
  <si>
    <t>M-S</t>
  </si>
  <si>
    <t>Muži senioři</t>
  </si>
  <si>
    <t>Ženy seniorky</t>
  </si>
  <si>
    <t>Ženy juniorky</t>
  </si>
  <si>
    <t>Kate-gorie</t>
  </si>
  <si>
    <t>Součet položek</t>
  </si>
  <si>
    <t>Pořadí</t>
  </si>
  <si>
    <t>Zkratka</t>
  </si>
  <si>
    <t>Počet střelců</t>
  </si>
  <si>
    <t>Název</t>
  </si>
  <si>
    <t>Číslo družstva</t>
  </si>
  <si>
    <t>Hrubé pořadí</t>
  </si>
  <si>
    <t>Umístění podle kategorií</t>
  </si>
  <si>
    <t xml:space="preserve">Pořadí pro zobrazení s duplicitami </t>
  </si>
  <si>
    <t>Počet duplicit</t>
  </si>
  <si>
    <t>Pořadí pro zobrazení</t>
  </si>
  <si>
    <t>Celkem střelců</t>
  </si>
  <si>
    <t>Průběžné pořadí</t>
  </si>
  <si>
    <t>Pomocné náhodné číslo</t>
  </si>
  <si>
    <t>Stávající číslo</t>
  </si>
  <si>
    <t>Pevný los</t>
  </si>
  <si>
    <t>Genero-vané číslo družstva</t>
  </si>
  <si>
    <t>Pevný los družstva</t>
  </si>
  <si>
    <t>Družstvo</t>
  </si>
  <si>
    <t>Počet do rozstřelu</t>
  </si>
  <si>
    <t xml:space="preserve">Jméno družstva </t>
  </si>
  <si>
    <t>Offset střelců</t>
  </si>
  <si>
    <t>Počet družstev</t>
  </si>
  <si>
    <t>Offset družstva</t>
  </si>
  <si>
    <t>Pořadí pro zobrazení s duplicitami</t>
  </si>
  <si>
    <t>Seznam družstev</t>
  </si>
  <si>
    <t>Disc. 2</t>
  </si>
  <si>
    <t>Disc. 3</t>
  </si>
  <si>
    <t>Disc. 4</t>
  </si>
  <si>
    <t>Disc. 5</t>
  </si>
  <si>
    <t>Disc. 6</t>
  </si>
  <si>
    <t>Disc. 7</t>
  </si>
  <si>
    <t>Kategorie</t>
  </si>
  <si>
    <t>Počet členů</t>
  </si>
  <si>
    <t>Obecné informace</t>
  </si>
  <si>
    <t>1. Vytvořte kopii souboru a přejmenujte si ji podle konkrétního závodu, dále pracujte pouze s kopií (nebo Menu "Soubor" -&gt; "Uložit jako" pro konkrétní závod).</t>
  </si>
  <si>
    <t>Vyhodnocení pořadí jednotlivců</t>
  </si>
  <si>
    <t>Pořadí střelců (jednotlivců) se určuje automaticky na základě zadaného nástřelu dvěma způsoby:</t>
  </si>
  <si>
    <t>Vyhodnocení pořadí družstev</t>
  </si>
  <si>
    <t>Pořadí družstev se vyhodnocuje podle kritéria A) viz výše pořadí jednotlivců.</t>
  </si>
  <si>
    <t>Excelovský sešit sestává z následujících listů:</t>
  </si>
  <si>
    <t>Návod - tento text.</t>
  </si>
  <si>
    <t>Do seznamu lze zadat nejvýše 101 střelců.</t>
  </si>
  <si>
    <t>Družstva mimo závod se zařazují na konec.</t>
  </si>
  <si>
    <t>Počet střelců v rundě: používá se k automatickému přidělení čísla rundy podle startovního čísla střelce.</t>
  </si>
  <si>
    <t>Excelovský sešit slouží pro evidenci střelců a vyhodnocení výsledků střeleckých soutěží.</t>
  </si>
  <si>
    <t>Zapisujte informace pouze do bílých polí (případně do zelených polí záhlaví), nikdy do šedých. Buňky se vzorci jsou uzamčené a nelze je měnit, Excel zobrazí upozornění. Buňky opatřené malým červeným trojúhelníkem mají připojenu nápovědu k obsahu sloupce, ta se zobrazí, pokud se nad takovou buňku umístí kurzor myši.</t>
  </si>
  <si>
    <t xml:space="preserve">Počet terčů v disciplíně: používá se pro červené podbarvení absolutního nástřelu střelců. </t>
  </si>
  <si>
    <t>2. V listu "Evidence střelců a nástřel" přepište záhlaví v řádcích č. 1 - 3 podle Vašeho závodu, text se přenese do dalších listů.</t>
  </si>
  <si>
    <t>5. Jakmile zapíšete všechny účastníky, můžete v listu "Los" náhodně vygenerovat startovní čísla. Pokud budete generovat startovní čísla, postupujte podle návodu na tomto listu.</t>
  </si>
  <si>
    <t>6. Na listu "Evidence střelců a nástřel" vyplňte seznam jmen střelců; jména musejí být jedinečná (při shodě doplňte např. "st.", "ml." a podobně). Volitelně můžete střelci nastavit jeho kategorii a pokud organizujete družstva, přidělte číslo družstva.
Pozn.:
 - Družstva číslujte od 1; souvislou číselnou řadou 1, 2, 3, 4, 5, ....
 - Počet členů družstva se kontroluje proti hodnotě uvedené v listu "Nastavení", pokud se liší, zobrazí se v listu "Seznam družstev "upozornění - buňka Počet členů se podbarví červeně.
 - Střelci bez přiděleného čísla družstva se do soutěže družstev nezařazují a neobjeví se v listu "Seznam družstev".</t>
  </si>
  <si>
    <t xml:space="preserve">7. Při zadávání střelců lze průběžně tisknout položkové listy. V listu "Položkové listy" je předpřipravený formát ve třech podobách. Lze tisknout list pro posledního evidovaného střelce nebo vybrané jméno, případně rundu. Více viz popis na lisu. </t>
  </si>
  <si>
    <t>A) Závod bez finále</t>
  </si>
  <si>
    <t>B) Závod s finále</t>
  </si>
  <si>
    <t>Jakmile se zadá střelci výsledek do sloupce Finále (sloupec P), bere se v úvahu pouze nástřel v závodě + finále a rozstřel. Tj. neuplatní se kritérium A) a při shodě nástřelu v závodě a finále rozhoduje pouze rozstřel.</t>
  </si>
  <si>
    <t>Výpočet nehlídá, aby se do finále pozvali střelci s odpovídajícím nástřelem - to musí zajistit organizátor.
Pozn.:
Pokud organizujete rozstřel o účast ve finále, nezapisujte do listu "Evidence střelců a nástřel" výsledky tohoto rozstřelu.</t>
  </si>
  <si>
    <t>Evidence střelců a nástřel</t>
  </si>
  <si>
    <t>Pokud někdo střílí mimo závod, označte ve sloupci "Kategorie" takového střelce "MZ". Výsledky střelce se evidují, ale výsledková listina "Výsledky jednotlivci" zařadí takové střelce na konec seznamu. Podobně pro družstva.</t>
  </si>
  <si>
    <t>Podle zadaného nástřelu se průběžně určuje pořadí v závodu, při shodě se rozhoduje podle lepšího výsledku v disciplíně ve sloupcích zprava doleva. Pokud algoritmus nedokáže rozhodnout, zobrazí se ve sloupci T poznámka  "Rozstřel" s počtem střelců a pozicí. Na listu "Výsledky jednotlivci" se pro takové střelce zobrazuje také upozornění Rozstřel. Pro tyto střelce je třeba do sloupce "Rozstřel" doplnit hodnoty buď podle rozstřelu nebo podle první chyby v položce (pozor: vyšší číslo znamená lepší pořadí).</t>
  </si>
  <si>
    <t>Pokud je střelci v "Evidence střelců a nástřel" přiděleno číslo družstva, zobrazuje se součet nástřelu členů družstva a orientační pořadí. Do sloupce R lze doplnit jméno družstva, které se použije spolu se seznamem jeho členů ve sloupci Družstvo a na výsledkové listině. Ve sloupci Q se zobrazuje pro kontrolu počet členů družstva. Do listu zadávejte pouze do sloupce Rozstřel (pokud je to potřeba), ostatní data se přenáší automaticky.</t>
  </si>
  <si>
    <t>Lze vytvořit maximálně 44 družstev.</t>
  </si>
  <si>
    <t>Výsledky družstva - list pouze zobrazuje data, nelze zadávat</t>
  </si>
  <si>
    <t>Na listu se automaticky vytváří seznam družstev podle jejich okamžitého pořadí v závodě, slouží hlavně pro tisk na konci závodu. Pokud mají dvě nebo více družstev stejné pořadí, zobrazuje se u příslušného družstva příznak "Rozstřel".</t>
  </si>
  <si>
    <t>Hlavní list, do kterého se zapisují účastníci závodu a nástřel v jednotlivých disciplínách. V jeho záhlaví je třeba doplnit název, místo a datum pořádání závodu a přejmenovat disciplíny. Zadání  čísla družstva a kategorie není povinné.</t>
  </si>
  <si>
    <t>Seznam a legenda ke kategoriím jsou k dispozici v listu "Nastavení".</t>
  </si>
  <si>
    <t>Nastavení a Los</t>
  </si>
  <si>
    <t xml:space="preserve">Pomocné listy, kde lze nastavit některé informace a náhodně vylosovat startovní čísla účastníků závodu a případně jejich náhodné rozřazení do družstev. Viz popis na listu. </t>
  </si>
  <si>
    <t>Počet členů družstva</t>
  </si>
  <si>
    <t xml:space="preserve">4. V listu "Nastavení" můžete změnit počet členů v rundě, počet členů družstva a max. počty terčů v jednotlivých disciplínách.  Tato nastavení se použijí pro kontroly a zobrazení v ostatních listech. </t>
  </si>
  <si>
    <t>8. V průběhu závodu doplňujte průběžně pro jednotlivé střelce a disciplíny dosažený nástřel, finále, případně rozstřel. Se zadáním každého čísla se přehodnotí průběžné pořadí jednotlivců (i družstev). Pro střelce (i družstva) se shodným nástřelem se může zobrazit upozornění na rozstřel.</t>
  </si>
  <si>
    <t>V případě shody se určuje na základě lepšího výsledku v deseti sloupcích disciplín:
  = nejprve na základě posledního sloupce disciplíny (sloupec O);
  = při shodě ve sloupci O podle výsledku ve sloupci předposlední disciplíny (sloupec N);
  = při shodě ve sloupci N podle výsledku ve sloupci vlevo od předposledního a tak dále (až po G včetně);
  = pokud ani to nerozhodne, rozhoduje se podle výsledku ve sloupci Rozstřel, vyšší zadaná hodnota/číslo znamená lepší výsledek.</t>
  </si>
  <si>
    <t>Výsledek jednotlivci - list pouze zobrazuje data, nelze zadávat</t>
  </si>
  <si>
    <t>Jak použít (v MS Excel):</t>
  </si>
  <si>
    <t xml:space="preserve">Disciplína: </t>
  </si>
  <si>
    <t>www.bazantnice-trebic.cz</t>
  </si>
  <si>
    <t>Počet členů družstva: používá se pro kontrolu přidělených čísel družstev.</t>
  </si>
  <si>
    <t>3. Na řádku č. 6 přepište jména disciplín ve sloupci F - O. Nejdůležitější disciplína při shodě nástřelu musí být ve sloupci O, další N a tak dále směrem zprava doleva.
 Pozn.:
 - Pokud je zapnutý automatický filtr dat, buňky nevybírejte myší, ale šipkami na klávesnici.
 - Nevyužité sloupce lze skrýt, aby se ušetřilo místo na obrazovce a případně při tisku. Viz bod 9.</t>
  </si>
  <si>
    <t xml:space="preserve">Vyvinuto v Excel 2010, testováno v Excel 2007 -  2013 a Libre Office verze 4.3.7 (v české mutaci produktů). Sešit neobsahuje makra, pouze standardní vzorce.  V Libre Office mohou nastat drobné problémy s formátováním (vlastnost LO, nikoli sešitu). </t>
  </si>
  <si>
    <t>Šedá políčka obsahují vzorce, které přebírají hodnoty z bílých nebo zelených polí. Buňky jsou zamčené, aby se nedaly náhodně přepsat. Obsahy polí se mění průběžně při zadávání dat - to může být matoucí, ale je to vlastnost MS Excel a LO.</t>
  </si>
  <si>
    <t>Zadejte číslo rundy:</t>
  </si>
  <si>
    <t>nebo start. číslo střelce:</t>
  </si>
  <si>
    <t>Ignorovat kategorie</t>
  </si>
  <si>
    <t>Kategorie podle nastavení</t>
  </si>
  <si>
    <t>Hrubé pořadí kategorií</t>
  </si>
  <si>
    <t>Nema ucast ve finale</t>
  </si>
  <si>
    <t>9. Po ukončení závodu překontrolujte listy "Výsledky jednotlivci" a "Výsledky družstva". Pokud se v řádku zobrazí "Rozstřel", jedná se o shodu nástřelu. Postup viz popis listu "Výsledky jednotlivci".</t>
  </si>
  <si>
    <t>10. Pokud organizujete závod s menším počtem disciplín nebo nevyužíváte některé informace v listu "Evidence střelců a nástřel", prázdné sloupce na obrazovce by rušily a zabíraly zbytečně prostor. Proto je lze skrýt - myší vyberte sloupce, které nepotřebujete, klikněte na ně pravým tlačítkem myši a v menu vyberte "Skrýt". Typicky to mohou být sloupce "Runda", "Kategorie", "Číslo družstva" a sloupce nevyužitých disciplín. To lze udělat na všech listech sešitu - zejména na listech výsledků se uspoří místo při tisku. V případě potřeby lze skryté sloupce podobným postupem zobrazit.</t>
  </si>
  <si>
    <t>Umožňuje: (1) evidenci jednotlivců a družstev v celkem max. 10 disciplínách; (2) automatické vyhodnocení pořadí podle celkového nástřelu, finále a rozstřelu; (3) při shodném součtu podle nástřelu od posledního sloupce postupně ve všech disciplínách a rozstřelu; (4) poloautomaticky lze vygenerovat los startovních čísel střelců;  (5) listy "Výsledky jednotlivci" a "Výsledky družstva" obsahují setříděné výsledkové listiny od nejlepšího podle kategorií; (6) lze evidovat střelce i družstva v různých kategoriích, případně mimo závod; (7) na listu "Položkové listy" lze tisknout položkové listy pro záznam výsledků.
Podle nastavení je výsledková listina sumární nebo podle kategorií (viz Nastavení - Ignorovat kategorie).</t>
  </si>
  <si>
    <t>NE</t>
  </si>
  <si>
    <t>Mezivýsledek po Finále</t>
  </si>
  <si>
    <t>Ignorovat finále</t>
  </si>
  <si>
    <t>Mezivýsledek po rozstřelu</t>
  </si>
  <si>
    <r>
      <t xml:space="preserve">Copyright </t>
    </r>
    <r>
      <rPr>
        <sz val="10"/>
        <rFont val="Calibri"/>
        <family val="2"/>
        <charset val="238"/>
      </rPr>
      <t>©</t>
    </r>
    <r>
      <rPr>
        <sz val="10"/>
        <rFont val="Arial"/>
        <family val="2"/>
        <charset val="238"/>
      </rPr>
      <t xml:space="preserve"> Jiří Maša, jmasa@cmail.cz, verze 4.2.2, červen 2016; je určeno pro organizátory závodů z řad příznivců sportovní střelby a nevýdělečných spolků, ale ne k prodeji nebo ke komerčnímu využití. Aktuální verze je v sekci "Ke stažení" na webu:</t>
    </r>
  </si>
  <si>
    <t>Všechny výpočty jsou podmíněny zadáním jména střelce do sloupce Jméno, jinak se celý řádek i návazné výpočty ignorují. Jména zadávejte souvisle - nenechávejte mezi nimi volné řádky. Pokud organizujete soutěž družstev, přidělujte čísla družstev od 1.</t>
  </si>
  <si>
    <t>Na listu se automaticky průběžně vytváří seznam střelců uspořádaný podle jejich okamžitého pořadí v závodě (po kategoriích), slouží hlavně pro tisk na konci závodu. Pokud mají dva nebo více střelců stejné pořadí, zobrazuje se u příslušného střelce příznak "Rozstřel". To lze odstranit např. tak, že se na listu "Evidence střelců a nástřel" pro dotčené závodníky doplní výsledky z rozstřelu nebo se uměle přidá rozstřel - např. na základě první chyby v rozhodující položce 1 pro lepšího a 0 pro horšího závodníka (případně 2, 1, 0 pokud je shoda u tří závodníků); vyšší číslo znamená lepší umístění. Do listu "Výsledky jednotlivci" nelze nic zadat, vytváří se automaticky. I zde lze doporučit skrytí nepotřebných sloupců.
Pokud používáte kategorie a potřebujete celkové výsledné pořadí bez jejich rozlišení, nastavte si (dočasně) na listu "Nastavení" parametr "Ignorovat kategorie" na ANO.</t>
  </si>
  <si>
    <t>Barvínek Michal, St.</t>
  </si>
  <si>
    <t xml:space="preserve">Barvínek Michal, Ml. </t>
  </si>
  <si>
    <t>Kořínek Jindřich</t>
  </si>
  <si>
    <t>Kubín Vladislav</t>
  </si>
  <si>
    <t>Švoma Dušan</t>
  </si>
  <si>
    <t>Sláma Petr</t>
  </si>
  <si>
    <t>Mach Jiří</t>
  </si>
  <si>
    <t>Jakšič Martin</t>
  </si>
  <si>
    <t>Vrbas František</t>
  </si>
  <si>
    <t>Pecina František</t>
  </si>
  <si>
    <t>Malý Pavel</t>
  </si>
  <si>
    <t>Žák Svatopluk</t>
  </si>
  <si>
    <t>Brunclík Jiří</t>
  </si>
  <si>
    <t>Brunclík Tomáš</t>
  </si>
  <si>
    <t>Pešek Josef</t>
  </si>
  <si>
    <t>Sobotka Libor, St.</t>
  </si>
  <si>
    <t>Sobotka Libor, Ml.</t>
  </si>
  <si>
    <t>Luncar Pavel</t>
  </si>
  <si>
    <t>Mahel Jaroslav</t>
  </si>
  <si>
    <t>Pecina Petr</t>
  </si>
  <si>
    <t>Vranka David</t>
  </si>
  <si>
    <t>Hrbek Václav</t>
  </si>
  <si>
    <t>Janeček Miloš</t>
  </si>
  <si>
    <t>Studený Zbyněk</t>
  </si>
  <si>
    <t>Dostál Roman</t>
  </si>
  <si>
    <t>Vrzal Petr</t>
  </si>
  <si>
    <t>Letáček Zbyněk</t>
  </si>
  <si>
    <t>Vohralík Jiří</t>
  </si>
  <si>
    <t>Štulpa František</t>
  </si>
  <si>
    <t>Pacal Antonín</t>
  </si>
  <si>
    <t>Maša Jiří</t>
  </si>
  <si>
    <t>Bělík Michal</t>
  </si>
  <si>
    <t>Vrbas Josef</t>
  </si>
  <si>
    <t>Kašpar Jiří</t>
  </si>
  <si>
    <t>Vala Jiří</t>
  </si>
  <si>
    <t>Bělík Zdeněk</t>
  </si>
  <si>
    <t>Maša Milan</t>
  </si>
  <si>
    <t>Smutka Miloslav</t>
  </si>
  <si>
    <t>Minař Jaroslav</t>
  </si>
  <si>
    <t>Šváb Antonín</t>
  </si>
  <si>
    <t>Podsedník Vladislav</t>
  </si>
  <si>
    <t>AT</t>
  </si>
  <si>
    <t>Zajíc</t>
  </si>
  <si>
    <t>Vys. Věž</t>
  </si>
  <si>
    <t>Střelnice Smrček, 23.4.2017</t>
  </si>
  <si>
    <t>O pohár mikroregionu Pernštejn</t>
  </si>
</sst>
</file>

<file path=xl/styles.xml><?xml version="1.0" encoding="utf-8"?>
<styleSheet xmlns="http://schemas.openxmlformats.org/spreadsheetml/2006/main">
  <fonts count="19">
    <font>
      <sz val="11"/>
      <color theme="1"/>
      <name val="Calibri"/>
      <family val="2"/>
      <scheme val="minor"/>
    </font>
    <font>
      <sz val="11"/>
      <color theme="1"/>
      <name val="Calibri"/>
      <family val="2"/>
      <charset val="238"/>
      <scheme val="minor"/>
    </font>
    <font>
      <sz val="11"/>
      <color theme="1"/>
      <name val="Calibri"/>
      <family val="2"/>
      <charset val="238"/>
      <scheme val="minor"/>
    </font>
    <font>
      <sz val="9"/>
      <color indexed="81"/>
      <name val="Tahoma"/>
      <family val="2"/>
      <charset val="238"/>
    </font>
    <font>
      <b/>
      <sz val="11"/>
      <color theme="1"/>
      <name val="Calibri"/>
      <family val="2"/>
      <charset val="238"/>
      <scheme val="minor"/>
    </font>
    <font>
      <b/>
      <sz val="9"/>
      <color indexed="81"/>
      <name val="Tahoma"/>
      <family val="2"/>
      <charset val="238"/>
    </font>
    <font>
      <b/>
      <sz val="16"/>
      <color theme="1"/>
      <name val="Calibri"/>
      <family val="2"/>
      <charset val="238"/>
      <scheme val="minor"/>
    </font>
    <font>
      <sz val="16"/>
      <name val="Arial"/>
      <family val="2"/>
      <charset val="238"/>
    </font>
    <font>
      <sz val="14"/>
      <name val="Arial"/>
      <family val="2"/>
      <charset val="238"/>
    </font>
    <font>
      <b/>
      <sz val="10"/>
      <name val="Arial"/>
      <family val="2"/>
      <charset val="238"/>
    </font>
    <font>
      <sz val="12"/>
      <name val="Arial"/>
      <family val="2"/>
      <charset val="238"/>
    </font>
    <font>
      <sz val="18"/>
      <name val="Arial"/>
      <family val="2"/>
      <charset val="238"/>
    </font>
    <font>
      <u/>
      <sz val="10"/>
      <name val="Arial"/>
      <family val="2"/>
      <charset val="238"/>
    </font>
    <font>
      <b/>
      <sz val="10"/>
      <color indexed="81"/>
      <name val="Tahoma"/>
      <family val="2"/>
      <charset val="238"/>
    </font>
    <font>
      <sz val="10"/>
      <name val="Arial"/>
      <family val="2"/>
      <charset val="238"/>
    </font>
    <font>
      <sz val="10"/>
      <name val="Calibri"/>
      <family val="2"/>
      <charset val="238"/>
    </font>
    <font>
      <u/>
      <sz val="11"/>
      <color theme="10"/>
      <name val="Calibri"/>
      <family val="2"/>
      <scheme val="minor"/>
    </font>
    <font>
      <b/>
      <sz val="16"/>
      <name val="Arial"/>
      <family val="2"/>
      <charset val="238"/>
    </font>
    <font>
      <b/>
      <sz val="11"/>
      <color theme="1"/>
      <name val="Calibri"/>
      <family val="2"/>
      <scheme val="minor"/>
    </font>
  </fonts>
  <fills count="6">
    <fill>
      <patternFill patternType="none"/>
    </fill>
    <fill>
      <patternFill patternType="gray125"/>
    </fill>
    <fill>
      <patternFill patternType="solid">
        <fgColor rgb="FF92D050"/>
        <bgColor indexed="64"/>
      </patternFill>
    </fill>
    <fill>
      <patternFill patternType="solid">
        <fgColor theme="7" tint="0.79998168889431442"/>
        <bgColor indexed="64"/>
      </patternFill>
    </fill>
    <fill>
      <patternFill patternType="solid">
        <fgColor theme="6" tint="0.59996337778862885"/>
        <bgColor indexed="64"/>
      </patternFill>
    </fill>
    <fill>
      <patternFill patternType="solid">
        <fgColor rgb="FFE3ECD0"/>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thin">
        <color auto="1"/>
      </right>
      <top/>
      <bottom style="medium">
        <color auto="1"/>
      </bottom>
      <diagonal/>
    </border>
    <border>
      <left style="thin">
        <color auto="1"/>
      </left>
      <right style="thin">
        <color auto="1"/>
      </right>
      <top style="thin">
        <color auto="1"/>
      </top>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64"/>
      </left>
      <right/>
      <top style="medium">
        <color indexed="64"/>
      </top>
      <bottom style="thin">
        <color indexed="64"/>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right/>
      <top style="dashDot">
        <color auto="1"/>
      </top>
      <bottom/>
      <diagonal/>
    </border>
    <border>
      <left style="medium">
        <color auto="1"/>
      </left>
      <right/>
      <top style="medium">
        <color auto="1"/>
      </top>
      <bottom style="thin">
        <color auto="1"/>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auto="1"/>
      </left>
      <right style="thin">
        <color auto="1"/>
      </right>
      <top style="thin">
        <color auto="1"/>
      </top>
      <bottom/>
      <diagonal/>
    </border>
    <border>
      <left style="thin">
        <color indexed="64"/>
      </left>
      <right/>
      <top style="thin">
        <color indexed="64"/>
      </top>
      <bottom/>
      <diagonal/>
    </border>
    <border>
      <left style="thin">
        <color auto="1"/>
      </left>
      <right style="medium">
        <color auto="1"/>
      </right>
      <top style="thin">
        <color auto="1"/>
      </top>
      <bottom/>
      <diagonal/>
    </border>
    <border>
      <left style="thin">
        <color auto="1"/>
      </left>
      <right style="medium">
        <color auto="1"/>
      </right>
      <top/>
      <bottom style="medium">
        <color auto="1"/>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auto="1"/>
      </right>
      <top style="thin">
        <color indexed="64"/>
      </top>
      <bottom style="medium">
        <color indexed="64"/>
      </bottom>
      <diagonal/>
    </border>
  </borders>
  <cellStyleXfs count="2">
    <xf numFmtId="0" fontId="0" fillId="0" borderId="0"/>
    <xf numFmtId="0" fontId="16" fillId="0" borderId="0" applyNumberFormat="0" applyFill="0" applyBorder="0" applyAlignment="0" applyProtection="0"/>
  </cellStyleXfs>
  <cellXfs count="154">
    <xf numFmtId="0" fontId="0" fillId="0" borderId="0" xfId="0"/>
    <xf numFmtId="0" fontId="0" fillId="0" borderId="0" xfId="0" applyProtection="1">
      <protection locked="0"/>
    </xf>
    <xf numFmtId="0" fontId="4" fillId="2" borderId="2" xfId="0" applyFont="1" applyFill="1" applyBorder="1" applyAlignment="1" applyProtection="1">
      <alignment horizontal="center" vertical="center" wrapText="1"/>
      <protection locked="0"/>
    </xf>
    <xf numFmtId="0" fontId="0" fillId="0" borderId="3" xfId="0" applyBorder="1" applyAlignment="1" applyProtection="1">
      <alignment vertical="center"/>
      <protection locked="0"/>
    </xf>
    <xf numFmtId="0" fontId="0" fillId="0" borderId="1" xfId="0" applyBorder="1" applyAlignment="1" applyProtection="1">
      <alignment vertical="center"/>
      <protection locked="0"/>
    </xf>
    <xf numFmtId="0" fontId="4" fillId="2" borderId="2" xfId="0" applyFont="1" applyFill="1" applyBorder="1" applyAlignment="1" applyProtection="1">
      <alignment horizontal="center" vertical="center" textRotation="90" wrapText="1"/>
    </xf>
    <xf numFmtId="0" fontId="4" fillId="2" borderId="4"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0" fillId="0" borderId="0" xfId="0" applyProtection="1"/>
    <xf numFmtId="0" fontId="4" fillId="2" borderId="1"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textRotation="90" wrapText="1"/>
    </xf>
    <xf numFmtId="0" fontId="4" fillId="2" borderId="1" xfId="0" applyFont="1" applyFill="1" applyBorder="1" applyAlignment="1" applyProtection="1">
      <alignment horizontal="center" vertical="center" wrapText="1"/>
    </xf>
    <xf numFmtId="0" fontId="0" fillId="3" borderId="1" xfId="0" applyFill="1" applyBorder="1" applyAlignment="1" applyProtection="1">
      <alignment vertical="center"/>
    </xf>
    <xf numFmtId="0" fontId="0" fillId="3" borderId="3" xfId="0" applyFill="1" applyBorder="1" applyAlignment="1" applyProtection="1">
      <alignment vertical="center"/>
    </xf>
    <xf numFmtId="0" fontId="4" fillId="2" borderId="2" xfId="0" applyFont="1" applyFill="1" applyBorder="1" applyAlignment="1">
      <alignment horizontal="center" vertical="center" textRotation="90" wrapText="1"/>
    </xf>
    <xf numFmtId="0" fontId="4" fillId="2" borderId="2" xfId="0" applyFont="1" applyFill="1" applyBorder="1" applyAlignment="1">
      <alignment horizontal="center" vertical="center" wrapText="1"/>
    </xf>
    <xf numFmtId="0" fontId="0" fillId="4" borderId="0" xfId="0" applyFill="1"/>
    <xf numFmtId="0" fontId="0" fillId="2" borderId="0" xfId="0" applyFill="1" applyAlignment="1">
      <alignment wrapText="1"/>
    </xf>
    <xf numFmtId="0" fontId="0" fillId="5" borderId="1" xfId="0" applyFill="1" applyBorder="1"/>
    <xf numFmtId="0" fontId="0" fillId="5" borderId="3" xfId="0" applyFill="1" applyBorder="1"/>
    <xf numFmtId="0" fontId="0" fillId="3" borderId="1" xfId="0" applyFill="1" applyBorder="1" applyAlignment="1" applyProtection="1">
      <alignment vertical="center" wrapText="1"/>
    </xf>
    <xf numFmtId="0" fontId="4" fillId="2" borderId="5" xfId="0" applyFont="1" applyFill="1" applyBorder="1" applyAlignment="1" applyProtection="1">
      <alignment horizontal="center" vertical="center" textRotation="90" wrapText="1"/>
    </xf>
    <xf numFmtId="0" fontId="4" fillId="2" borderId="5" xfId="0" applyFont="1" applyFill="1" applyBorder="1" applyAlignment="1" applyProtection="1">
      <alignment horizontal="center" vertical="center" wrapText="1"/>
    </xf>
    <xf numFmtId="0" fontId="0" fillId="0" borderId="1" xfId="0" applyBorder="1" applyProtection="1">
      <protection locked="0"/>
    </xf>
    <xf numFmtId="0" fontId="2" fillId="2" borderId="0" xfId="0" applyFont="1" applyFill="1" applyAlignment="1">
      <alignment vertical="center" wrapText="1"/>
    </xf>
    <xf numFmtId="0" fontId="1" fillId="2" borderId="0" xfId="0" applyFont="1" applyFill="1" applyAlignment="1">
      <alignment vertical="center" wrapText="1"/>
    </xf>
    <xf numFmtId="0" fontId="2" fillId="2" borderId="0" xfId="0" applyFont="1" applyFill="1" applyBorder="1" applyAlignment="1" applyProtection="1">
      <alignment horizontal="center" vertical="center" textRotation="90" wrapText="1"/>
    </xf>
    <xf numFmtId="0" fontId="4" fillId="2" borderId="1" xfId="0" applyFont="1" applyFill="1" applyBorder="1" applyAlignment="1" applyProtection="1">
      <alignment horizontal="center" vertical="center" wrapText="1"/>
    </xf>
    <xf numFmtId="0" fontId="0" fillId="5" borderId="1" xfId="0" applyFill="1" applyBorder="1" applyAlignment="1">
      <alignment wrapText="1"/>
    </xf>
    <xf numFmtId="0" fontId="0" fillId="5" borderId="1" xfId="0" applyFill="1" applyBorder="1" applyAlignment="1">
      <alignment horizontal="center" vertical="center"/>
    </xf>
    <xf numFmtId="0" fontId="0" fillId="3" borderId="0" xfId="0" applyFill="1" applyProtection="1"/>
    <xf numFmtId="0" fontId="0" fillId="0" borderId="3"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5" borderId="3" xfId="0" applyFill="1" applyBorder="1" applyAlignment="1">
      <alignment horizontal="center" vertical="center"/>
    </xf>
    <xf numFmtId="0" fontId="0" fillId="0" borderId="15" xfId="0" applyBorder="1" applyAlignment="1">
      <alignment horizontal="center"/>
    </xf>
    <xf numFmtId="0" fontId="0" fillId="0" borderId="1" xfId="0" applyBorder="1" applyAlignment="1">
      <alignment horizontal="center"/>
    </xf>
    <xf numFmtId="0" fontId="9" fillId="0" borderId="1" xfId="0" applyFont="1" applyBorder="1" applyAlignment="1">
      <alignment horizontal="center"/>
    </xf>
    <xf numFmtId="0" fontId="0" fillId="0" borderId="7" xfId="0" applyBorder="1" applyAlignment="1">
      <alignment horizontal="center"/>
    </xf>
    <xf numFmtId="0" fontId="9" fillId="0" borderId="16" xfId="0" applyFont="1" applyBorder="1" applyAlignment="1">
      <alignment horizontal="center"/>
    </xf>
    <xf numFmtId="0" fontId="0" fillId="0" borderId="17" xfId="0" applyBorder="1"/>
    <xf numFmtId="0" fontId="0" fillId="0" borderId="2" xfId="0" applyBorder="1"/>
    <xf numFmtId="0" fontId="0" fillId="0" borderId="18" xfId="0" applyBorder="1"/>
    <xf numFmtId="0" fontId="0" fillId="0" borderId="19" xfId="0" applyBorder="1"/>
    <xf numFmtId="0" fontId="0" fillId="0" borderId="20" xfId="0" applyBorder="1"/>
    <xf numFmtId="0" fontId="0" fillId="0" borderId="0" xfId="0" applyBorder="1" applyAlignment="1">
      <alignment horizontal="left"/>
    </xf>
    <xf numFmtId="0" fontId="0" fillId="0" borderId="26" xfId="0" applyBorder="1"/>
    <xf numFmtId="0" fontId="0" fillId="0" borderId="0" xfId="0" applyBorder="1"/>
    <xf numFmtId="0" fontId="0" fillId="0" borderId="27" xfId="0" applyBorder="1"/>
    <xf numFmtId="0" fontId="0" fillId="0" borderId="17" xfId="0" applyBorder="1" applyAlignment="1">
      <alignment horizontal="center"/>
    </xf>
    <xf numFmtId="0" fontId="0" fillId="0" borderId="2" xfId="0" applyBorder="1" applyAlignment="1">
      <alignment horizontal="center"/>
    </xf>
    <xf numFmtId="0" fontId="0" fillId="0" borderId="26" xfId="0" applyBorder="1" applyAlignment="1">
      <alignment horizontal="center"/>
    </xf>
    <xf numFmtId="0" fontId="0" fillId="0" borderId="0" xfId="0" applyBorder="1" applyAlignment="1">
      <alignment horizontal="center"/>
    </xf>
    <xf numFmtId="0" fontId="12" fillId="0" borderId="17" xfId="0" applyFont="1" applyBorder="1" applyAlignment="1">
      <alignment horizontal="center"/>
    </xf>
    <xf numFmtId="0" fontId="12" fillId="0" borderId="2" xfId="0" applyFont="1" applyBorder="1" applyAlignment="1">
      <alignment horizontal="center"/>
    </xf>
    <xf numFmtId="0" fontId="12" fillId="0" borderId="2" xfId="0" applyFont="1" applyBorder="1"/>
    <xf numFmtId="0" fontId="12" fillId="0" borderId="18" xfId="0" applyFont="1" applyBorder="1"/>
    <xf numFmtId="0" fontId="12" fillId="0" borderId="19" xfId="0" applyFont="1" applyBorder="1"/>
    <xf numFmtId="0" fontId="0" fillId="0" borderId="17" xfId="0" applyFill="1" applyBorder="1" applyAlignment="1">
      <alignment horizontal="center"/>
    </xf>
    <xf numFmtId="0" fontId="0" fillId="0" borderId="2" xfId="0" applyFill="1" applyBorder="1" applyAlignment="1">
      <alignment horizontal="center"/>
    </xf>
    <xf numFmtId="0" fontId="0" fillId="0" borderId="26" xfId="0" applyFill="1" applyBorder="1" applyAlignment="1">
      <alignment horizontal="center"/>
    </xf>
    <xf numFmtId="0" fontId="0" fillId="0" borderId="0" xfId="0" applyFill="1" applyBorder="1" applyAlignment="1">
      <alignment horizontal="center"/>
    </xf>
    <xf numFmtId="0" fontId="0" fillId="0" borderId="28" xfId="0" applyBorder="1" applyAlignment="1">
      <alignment horizontal="center"/>
    </xf>
    <xf numFmtId="0" fontId="0" fillId="0" borderId="5" xfId="0" applyBorder="1" applyAlignment="1">
      <alignment horizontal="center"/>
    </xf>
    <xf numFmtId="0" fontId="9" fillId="0" borderId="5" xfId="0" applyFont="1" applyBorder="1" applyAlignment="1">
      <alignment horizontal="center"/>
    </xf>
    <xf numFmtId="0" fontId="0" fillId="0" borderId="29" xfId="0" applyBorder="1" applyAlignment="1">
      <alignment horizontal="center"/>
    </xf>
    <xf numFmtId="0" fontId="9" fillId="0" borderId="30" xfId="0" applyFont="1" applyBorder="1" applyAlignment="1">
      <alignment horizontal="center"/>
    </xf>
    <xf numFmtId="0" fontId="9" fillId="0" borderId="1" xfId="0" applyFont="1" applyBorder="1" applyProtection="1">
      <protection locked="0"/>
    </xf>
    <xf numFmtId="0" fontId="0" fillId="0" borderId="6" xfId="0" applyBorder="1"/>
    <xf numFmtId="0" fontId="0" fillId="0" borderId="33" xfId="0" applyBorder="1"/>
    <xf numFmtId="0" fontId="0" fillId="0" borderId="6" xfId="0" applyBorder="1" applyAlignment="1">
      <alignment horizontal="center"/>
    </xf>
    <xf numFmtId="0" fontId="0" fillId="0" borderId="6" xfId="0" applyFill="1" applyBorder="1" applyAlignment="1">
      <alignment horizontal="center"/>
    </xf>
    <xf numFmtId="0" fontId="0" fillId="0" borderId="1" xfId="0" applyBorder="1"/>
    <xf numFmtId="0" fontId="0" fillId="0" borderId="7" xfId="0" applyBorder="1"/>
    <xf numFmtId="0" fontId="9" fillId="0" borderId="0" xfId="0" applyFont="1" applyAlignment="1">
      <alignment horizontal="left" vertical="center" wrapText="1"/>
    </xf>
    <xf numFmtId="0" fontId="14" fillId="0" borderId="0" xfId="0" applyFont="1" applyAlignment="1">
      <alignment horizontal="left" vertical="center" wrapText="1"/>
    </xf>
    <xf numFmtId="0" fontId="0" fillId="0" borderId="0" xfId="0" applyAlignment="1">
      <alignment horizontal="left" vertical="center" wrapText="1"/>
    </xf>
    <xf numFmtId="0" fontId="16" fillId="0" borderId="0" xfId="1" applyAlignment="1">
      <alignment horizontal="center" vertical="center" wrapText="1"/>
    </xf>
    <xf numFmtId="0" fontId="7" fillId="2" borderId="1" xfId="0" applyFont="1" applyFill="1" applyBorder="1" applyAlignment="1">
      <alignment horizontal="left" vertical="center"/>
    </xf>
    <xf numFmtId="0" fontId="18" fillId="0" borderId="1" xfId="0" applyFont="1" applyBorder="1" applyAlignment="1" applyProtection="1">
      <alignment vertical="center"/>
      <protection locked="0"/>
    </xf>
    <xf numFmtId="0" fontId="4" fillId="5" borderId="3" xfId="0" applyFont="1" applyFill="1" applyBorder="1"/>
    <xf numFmtId="0" fontId="4" fillId="5" borderId="1" xfId="0" applyFont="1" applyFill="1" applyBorder="1"/>
    <xf numFmtId="0" fontId="7" fillId="2" borderId="7" xfId="0" applyFont="1" applyFill="1" applyBorder="1" applyAlignment="1">
      <alignment horizontal="left" vertical="center"/>
    </xf>
    <xf numFmtId="0" fontId="0" fillId="0" borderId="0" xfId="0" applyAlignment="1"/>
    <xf numFmtId="0" fontId="4" fillId="2" borderId="1"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0" fillId="2" borderId="1" xfId="0" applyFill="1" applyBorder="1" applyAlignment="1">
      <alignment horizontal="center" vertical="center"/>
    </xf>
    <xf numFmtId="0" fontId="6" fillId="2" borderId="1" xfId="0" applyFont="1" applyFill="1" applyBorder="1" applyAlignment="1">
      <alignment horizontal="center" vertical="center"/>
    </xf>
    <xf numFmtId="0" fontId="4" fillId="2" borderId="7"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7" fillId="0" borderId="13" xfId="0" applyFont="1" applyBorder="1" applyAlignment="1">
      <alignment horizontal="center" vertical="center"/>
    </xf>
    <xf numFmtId="0" fontId="7" fillId="0" borderId="22" xfId="0" applyFont="1" applyBorder="1" applyAlignment="1">
      <alignment horizontal="center" vertical="center"/>
    </xf>
    <xf numFmtId="0" fontId="7" fillId="0" borderId="25" xfId="0" applyFont="1" applyBorder="1" applyAlignment="1">
      <alignment horizontal="center" vertical="center"/>
    </xf>
    <xf numFmtId="0" fontId="7" fillId="0" borderId="13" xfId="0" applyFont="1" applyBorder="1" applyAlignment="1">
      <alignment horizontal="left" vertical="center"/>
    </xf>
    <xf numFmtId="0" fontId="7" fillId="0" borderId="22" xfId="0" applyFont="1" applyBorder="1" applyAlignment="1">
      <alignment horizontal="left" vertical="center"/>
    </xf>
    <xf numFmtId="0" fontId="7" fillId="0" borderId="25" xfId="0" applyFont="1" applyBorder="1" applyAlignment="1">
      <alignment horizontal="left" vertical="center"/>
    </xf>
    <xf numFmtId="0" fontId="11" fillId="0" borderId="13" xfId="0" applyFont="1" applyBorder="1" applyAlignment="1">
      <alignment horizontal="center" vertical="center"/>
    </xf>
    <xf numFmtId="0" fontId="11" fillId="0" borderId="22" xfId="0" applyFont="1" applyBorder="1" applyAlignment="1">
      <alignment horizontal="center" vertical="center"/>
    </xf>
    <xf numFmtId="0" fontId="11" fillId="0" borderId="25" xfId="0" applyFont="1" applyBorder="1" applyAlignment="1">
      <alignment horizontal="center" vertical="center"/>
    </xf>
    <xf numFmtId="0" fontId="11" fillId="0" borderId="13" xfId="0" applyFont="1" applyBorder="1" applyAlignment="1">
      <alignment horizontal="left" vertical="center"/>
    </xf>
    <xf numFmtId="0" fontId="11" fillId="0" borderId="22" xfId="0" applyFont="1" applyBorder="1" applyAlignment="1">
      <alignment horizontal="left" vertical="center"/>
    </xf>
    <xf numFmtId="0" fontId="11" fillId="0" borderId="25" xfId="0" applyFont="1" applyBorder="1" applyAlignment="1">
      <alignment horizontal="left"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7" fillId="2" borderId="34" xfId="0" applyFont="1" applyFill="1" applyBorder="1" applyAlignment="1">
      <alignment horizontal="center"/>
    </xf>
    <xf numFmtId="0" fontId="7" fillId="2" borderId="35" xfId="0" applyFont="1" applyFill="1" applyBorder="1" applyAlignment="1">
      <alignment horizontal="center"/>
    </xf>
    <xf numFmtId="0" fontId="7" fillId="2" borderId="36" xfId="0" applyFont="1" applyFill="1" applyBorder="1" applyAlignment="1">
      <alignment horizontal="center"/>
    </xf>
    <xf numFmtId="0" fontId="7" fillId="2" borderId="8" xfId="0" applyFont="1" applyFill="1" applyBorder="1" applyAlignment="1">
      <alignment horizontal="left"/>
    </xf>
    <xf numFmtId="0" fontId="17" fillId="0" borderId="38" xfId="0" applyFont="1" applyBorder="1" applyAlignment="1">
      <alignment horizontal="left" vertical="center"/>
    </xf>
    <xf numFmtId="0" fontId="17" fillId="0" borderId="37" xfId="0" applyFont="1" applyBorder="1" applyAlignment="1">
      <alignment horizontal="left" vertical="center"/>
    </xf>
    <xf numFmtId="0" fontId="17" fillId="0" borderId="39" xfId="0" applyFont="1" applyBorder="1" applyAlignment="1">
      <alignment horizontal="left" vertical="center"/>
    </xf>
    <xf numFmtId="0" fontId="9" fillId="0" borderId="5" xfId="0" applyFont="1" applyBorder="1" applyAlignment="1">
      <alignment horizontal="center"/>
    </xf>
    <xf numFmtId="0" fontId="9" fillId="0" borderId="4" xfId="0" applyFont="1" applyBorder="1" applyAlignment="1">
      <alignment horizont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8" fillId="0" borderId="15" xfId="0" applyFont="1" applyBorder="1" applyAlignment="1">
      <alignment horizontal="center" vertical="center"/>
    </xf>
    <xf numFmtId="0" fontId="8" fillId="0" borderId="1" xfId="0" applyFont="1" applyBorder="1" applyAlignment="1">
      <alignment horizontal="center" vertical="center"/>
    </xf>
    <xf numFmtId="0" fontId="8" fillId="0" borderId="7" xfId="0" applyFont="1" applyBorder="1" applyAlignment="1">
      <alignment horizontal="center" vertical="center"/>
    </xf>
    <xf numFmtId="0" fontId="8" fillId="0" borderId="16" xfId="0" applyFont="1" applyBorder="1" applyAlignment="1">
      <alignment horizontal="center" vertical="center"/>
    </xf>
    <xf numFmtId="0" fontId="10" fillId="0" borderId="1" xfId="0" applyFont="1" applyBorder="1" applyAlignment="1">
      <alignment horizontal="center" vertical="center"/>
    </xf>
    <xf numFmtId="0" fontId="10" fillId="0" borderId="7" xfId="0" applyFont="1" applyBorder="1" applyAlignment="1">
      <alignment horizontal="center"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8" fillId="0" borderId="29" xfId="0" applyFont="1" applyBorder="1" applyAlignment="1">
      <alignment horizontal="left" vertical="center"/>
    </xf>
    <xf numFmtId="0" fontId="8" fillId="0" borderId="24" xfId="0" applyFont="1" applyBorder="1" applyAlignment="1">
      <alignment horizontal="left" vertical="center"/>
    </xf>
    <xf numFmtId="0" fontId="8" fillId="0" borderId="32" xfId="0" applyFont="1" applyBorder="1" applyAlignment="1">
      <alignment horizontal="left"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7" fillId="2" borderId="10" xfId="0" applyFont="1" applyFill="1" applyBorder="1" applyAlignment="1">
      <alignment horizontal="left"/>
    </xf>
    <xf numFmtId="0" fontId="9" fillId="0" borderId="30" xfId="0" applyFont="1" applyBorder="1" applyAlignment="1">
      <alignment horizontal="center"/>
    </xf>
    <xf numFmtId="0" fontId="9" fillId="0" borderId="31" xfId="0" applyFont="1" applyBorder="1" applyAlignment="1">
      <alignment horizontal="center"/>
    </xf>
    <xf numFmtId="0" fontId="9" fillId="0" borderId="3" xfId="0" applyFont="1" applyBorder="1" applyAlignment="1">
      <alignment horizontal="center"/>
    </xf>
    <xf numFmtId="0" fontId="4" fillId="2" borderId="7" xfId="0" applyFont="1" applyFill="1" applyBorder="1" applyAlignment="1" applyProtection="1">
      <alignment horizontal="center" vertical="center" wrapText="1"/>
    </xf>
    <xf numFmtId="0" fontId="4" fillId="2" borderId="8"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0" fillId="3" borderId="1" xfId="0" applyFill="1" applyBorder="1" applyAlignment="1" applyProtection="1">
      <alignment horizontal="left" vertical="center"/>
    </xf>
  </cellXfs>
  <cellStyles count="2">
    <cellStyle name="Hypertextový odkaz" xfId="1" builtinId="8"/>
    <cellStyle name="normální" xfId="0" builtinId="0"/>
  </cellStyles>
  <dxfs count="12">
    <dxf>
      <fill>
        <patternFill>
          <bgColor theme="6" tint="0.39994506668294322"/>
        </patternFill>
      </fill>
    </dxf>
    <dxf>
      <fill>
        <patternFill>
          <bgColor theme="6" tint="0.39994506668294322"/>
        </patternFill>
      </fill>
    </dxf>
    <dxf>
      <fill>
        <patternFill>
          <bgColor indexed="26"/>
        </patternFill>
      </fill>
    </dxf>
    <dxf>
      <fill>
        <patternFill>
          <bgColor indexed="26"/>
        </patternFill>
      </fill>
    </dxf>
    <dxf>
      <fill>
        <patternFill>
          <bgColor indexed="26"/>
        </patternFill>
      </fill>
    </dxf>
    <dxf>
      <fill>
        <gradientFill>
          <stop position="0">
            <color theme="0"/>
          </stop>
          <stop position="1">
            <color rgb="FFFFFF00"/>
          </stop>
        </gradientFill>
      </fill>
    </dxf>
    <dxf>
      <fill>
        <patternFill>
          <bgColor rgb="FFFFFF00"/>
        </patternFill>
      </fill>
    </dxf>
    <dxf>
      <fill>
        <gradientFill>
          <stop position="0">
            <color theme="0"/>
          </stop>
          <stop position="1">
            <color rgb="FFFFC000"/>
          </stop>
        </gradientFill>
      </fill>
    </dxf>
    <dxf>
      <fill>
        <patternFill>
          <bgColor rgb="FFFFC000"/>
        </patternFill>
      </fill>
    </dxf>
    <dxf>
      <fill>
        <gradientFill>
          <stop position="0">
            <color theme="0"/>
          </stop>
          <stop position="1">
            <color rgb="FFFF0000"/>
          </stop>
        </gradientFill>
      </fill>
    </dxf>
    <dxf>
      <fill>
        <patternFill>
          <bgColor rgb="FFFF0000"/>
        </patternFill>
      </fill>
    </dxf>
    <dxf>
      <fill>
        <patternFill>
          <bgColor rgb="FFFF0000"/>
        </patternFill>
      </fill>
    </dxf>
  </dxfs>
  <tableStyles count="0" defaultTableStyle="TableStyleMedium2" defaultPivotStyle="PivotStyleMedium9"/>
  <colors>
    <mruColors>
      <color rgb="FFD8E4BC"/>
      <color rgb="FFE3ECD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bazantnice-trebic.cz/"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9.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dimension ref="A1:A77"/>
  <sheetViews>
    <sheetView workbookViewId="0"/>
  </sheetViews>
  <sheetFormatPr defaultRowHeight="14.4"/>
  <cols>
    <col min="1" max="1" width="146" customWidth="1"/>
  </cols>
  <sheetData>
    <row r="1" spans="1:1">
      <c r="A1" s="73" t="s">
        <v>83</v>
      </c>
    </row>
    <row r="2" spans="1:1">
      <c r="A2" s="73"/>
    </row>
    <row r="3" spans="1:1" ht="66">
      <c r="A3" s="74" t="s">
        <v>125</v>
      </c>
    </row>
    <row r="4" spans="1:1">
      <c r="A4" s="74"/>
    </row>
    <row r="5" spans="1:1" ht="27">
      <c r="A5" s="74" t="s">
        <v>130</v>
      </c>
    </row>
    <row r="6" spans="1:1">
      <c r="A6" s="76" t="s">
        <v>112</v>
      </c>
    </row>
    <row r="7" spans="1:1">
      <c r="A7" s="74"/>
    </row>
    <row r="8" spans="1:1">
      <c r="A8" s="73" t="s">
        <v>72</v>
      </c>
    </row>
    <row r="9" spans="1:1">
      <c r="A9" s="73"/>
    </row>
    <row r="10" spans="1:1" ht="26.4">
      <c r="A10" s="73" t="s">
        <v>115</v>
      </c>
    </row>
    <row r="11" spans="1:1">
      <c r="A11" s="73"/>
    </row>
    <row r="12" spans="1:1" ht="39.6">
      <c r="A12" s="73" t="s">
        <v>84</v>
      </c>
    </row>
    <row r="13" spans="1:1">
      <c r="A13" s="73"/>
    </row>
    <row r="14" spans="1:1" ht="28.8">
      <c r="A14" s="75" t="s">
        <v>116</v>
      </c>
    </row>
    <row r="15" spans="1:1">
      <c r="A15" s="75"/>
    </row>
    <row r="16" spans="1:1">
      <c r="A16" s="75"/>
    </row>
    <row r="17" spans="1:1">
      <c r="A17" s="73" t="s">
        <v>110</v>
      </c>
    </row>
    <row r="18" spans="1:1">
      <c r="A18" s="73" t="s">
        <v>73</v>
      </c>
    </row>
    <row r="19" spans="1:1">
      <c r="A19" s="73" t="s">
        <v>86</v>
      </c>
    </row>
    <row r="20" spans="1:1" ht="66">
      <c r="A20" s="73" t="s">
        <v>114</v>
      </c>
    </row>
    <row r="21" spans="1:1" ht="26.4">
      <c r="A21" s="73" t="s">
        <v>106</v>
      </c>
    </row>
    <row r="22" spans="1:1" ht="26.4">
      <c r="A22" s="73" t="s">
        <v>87</v>
      </c>
    </row>
    <row r="23" spans="1:1" ht="92.4">
      <c r="A23" s="73" t="s">
        <v>88</v>
      </c>
    </row>
    <row r="24" spans="1:1" ht="26.4">
      <c r="A24" s="73" t="s">
        <v>89</v>
      </c>
    </row>
    <row r="25" spans="1:1" ht="26.4">
      <c r="A25" s="73" t="s">
        <v>107</v>
      </c>
    </row>
    <row r="26" spans="1:1" ht="26.4">
      <c r="A26" s="73" t="s">
        <v>123</v>
      </c>
    </row>
    <row r="27" spans="1:1" ht="52.8">
      <c r="A27" s="73" t="s">
        <v>124</v>
      </c>
    </row>
    <row r="28" spans="1:1">
      <c r="A28" s="75"/>
    </row>
    <row r="29" spans="1:1">
      <c r="A29" s="73" t="s">
        <v>74</v>
      </c>
    </row>
    <row r="30" spans="1:1">
      <c r="A30" s="75" t="s">
        <v>75</v>
      </c>
    </row>
    <row r="31" spans="1:1">
      <c r="A31" s="75"/>
    </row>
    <row r="32" spans="1:1">
      <c r="A32" s="73" t="s">
        <v>90</v>
      </c>
    </row>
    <row r="33" spans="1:1" ht="72">
      <c r="A33" s="75" t="s">
        <v>108</v>
      </c>
    </row>
    <row r="34" spans="1:1">
      <c r="A34" s="73" t="s">
        <v>91</v>
      </c>
    </row>
    <row r="35" spans="1:1" ht="28.8">
      <c r="A35" s="75" t="s">
        <v>92</v>
      </c>
    </row>
    <row r="36" spans="1:1">
      <c r="A36" s="75"/>
    </row>
    <row r="37" spans="1:1">
      <c r="A37" s="73" t="s">
        <v>76</v>
      </c>
    </row>
    <row r="38" spans="1:1">
      <c r="A38" s="75" t="s">
        <v>77</v>
      </c>
    </row>
    <row r="39" spans="1:1">
      <c r="A39" s="73"/>
    </row>
    <row r="40" spans="1:1" ht="43.2">
      <c r="A40" s="75" t="s">
        <v>93</v>
      </c>
    </row>
    <row r="41" spans="1:1">
      <c r="A41" s="75"/>
    </row>
    <row r="42" spans="1:1">
      <c r="A42" s="73" t="s">
        <v>78</v>
      </c>
    </row>
    <row r="43" spans="1:1">
      <c r="A43" s="75"/>
    </row>
    <row r="44" spans="1:1">
      <c r="A44" s="75" t="s">
        <v>79</v>
      </c>
    </row>
    <row r="45" spans="1:1">
      <c r="A45" s="75"/>
    </row>
    <row r="46" spans="1:1">
      <c r="A46" s="73" t="s">
        <v>94</v>
      </c>
    </row>
    <row r="47" spans="1:1" ht="28.8">
      <c r="A47" s="75" t="s">
        <v>101</v>
      </c>
    </row>
    <row r="48" spans="1:1" ht="28.8">
      <c r="A48" s="75" t="s">
        <v>131</v>
      </c>
    </row>
    <row r="49" spans="1:1">
      <c r="A49" s="75" t="s">
        <v>102</v>
      </c>
    </row>
    <row r="50" spans="1:1" ht="28.8">
      <c r="A50" s="75" t="s">
        <v>95</v>
      </c>
    </row>
    <row r="51" spans="1:1">
      <c r="A51" s="75" t="s">
        <v>80</v>
      </c>
    </row>
    <row r="52" spans="1:1" ht="43.2">
      <c r="A52" s="75" t="s">
        <v>96</v>
      </c>
    </row>
    <row r="53" spans="1:1">
      <c r="A53" s="75"/>
    </row>
    <row r="54" spans="1:1">
      <c r="A54" s="73" t="s">
        <v>63</v>
      </c>
    </row>
    <row r="55" spans="1:1" ht="43.2">
      <c r="A55" s="75" t="s">
        <v>97</v>
      </c>
    </row>
    <row r="56" spans="1:1">
      <c r="A56" s="75" t="s">
        <v>98</v>
      </c>
    </row>
    <row r="57" spans="1:1">
      <c r="A57" s="75"/>
    </row>
    <row r="58" spans="1:1">
      <c r="A58" s="73" t="s">
        <v>109</v>
      </c>
    </row>
    <row r="59" spans="1:1" ht="86.4">
      <c r="A59" s="75" t="s">
        <v>132</v>
      </c>
    </row>
    <row r="60" spans="1:1">
      <c r="A60" s="75"/>
    </row>
    <row r="61" spans="1:1">
      <c r="A61" s="73" t="s">
        <v>99</v>
      </c>
    </row>
    <row r="62" spans="1:1" ht="28.8">
      <c r="A62" s="75" t="s">
        <v>100</v>
      </c>
    </row>
    <row r="63" spans="1:1">
      <c r="A63" s="75" t="s">
        <v>81</v>
      </c>
    </row>
    <row r="64" spans="1:1">
      <c r="A64" s="73"/>
    </row>
    <row r="65" spans="1:1">
      <c r="A65" s="73" t="s">
        <v>103</v>
      </c>
    </row>
    <row r="66" spans="1:1">
      <c r="A66" s="75" t="s">
        <v>104</v>
      </c>
    </row>
    <row r="67" spans="1:1">
      <c r="A67" s="75"/>
    </row>
    <row r="68" spans="1:1">
      <c r="A68" s="75" t="s">
        <v>82</v>
      </c>
    </row>
    <row r="69" spans="1:1">
      <c r="A69" s="75" t="s">
        <v>85</v>
      </c>
    </row>
    <row r="70" spans="1:1">
      <c r="A70" s="75" t="s">
        <v>113</v>
      </c>
    </row>
    <row r="71" spans="1:1">
      <c r="A71" s="75"/>
    </row>
    <row r="72" spans="1:1">
      <c r="A72" s="73"/>
    </row>
    <row r="73" spans="1:1" ht="34.5" customHeight="1">
      <c r="A73" s="75"/>
    </row>
    <row r="74" spans="1:1">
      <c r="A74" s="75"/>
    </row>
    <row r="75" spans="1:1">
      <c r="A75" s="73"/>
    </row>
    <row r="76" spans="1:1">
      <c r="A76" s="75"/>
    </row>
    <row r="77" spans="1:1">
      <c r="A77" s="75"/>
    </row>
  </sheetData>
  <sheetProtection sheet="1" objects="1" scenarios="1" formatCells="0" formatColumns="0" formatRows="0"/>
  <hyperlinks>
    <hyperlink ref="A6" r:id="rId1"/>
  </hyperlinks>
  <pageMargins left="0.7" right="0.7" top="0.78740157499999996" bottom="0.78740157499999996" header="0.3" footer="0.3"/>
  <pageSetup paperSize="9" orientation="portrait" r:id="rId2"/>
</worksheet>
</file>

<file path=xl/worksheets/sheet10.xml><?xml version="1.0" encoding="utf-8"?>
<worksheet xmlns="http://schemas.openxmlformats.org/spreadsheetml/2006/main" xmlns:r="http://schemas.openxmlformats.org/officeDocument/2006/relationships">
  <sheetPr codeName="List8"/>
  <dimension ref="A6:R50"/>
  <sheetViews>
    <sheetView workbookViewId="0"/>
  </sheetViews>
  <sheetFormatPr defaultRowHeight="14.4"/>
  <cols>
    <col min="1" max="1" width="6.109375" customWidth="1"/>
    <col min="3" max="3" width="7" customWidth="1"/>
    <col min="4" max="4" width="9.109375" customWidth="1"/>
    <col min="15" max="15" width="16" customWidth="1"/>
    <col min="17" max="17" width="9.33203125" customWidth="1"/>
    <col min="18" max="18" width="10" customWidth="1"/>
  </cols>
  <sheetData>
    <row r="6" spans="1:18" ht="56.25" customHeight="1">
      <c r="A6" s="26" t="str">
        <f>'Seznam družstev'!A6</f>
        <v>Číslo družstva</v>
      </c>
      <c r="B6" s="24" t="str">
        <f>'Seznam družstev'!O6</f>
        <v>Celkový součet</v>
      </c>
      <c r="C6" s="24" t="s">
        <v>44</v>
      </c>
      <c r="D6" s="24" t="str">
        <f>"Mezivýsledek po " &amp; 'Seznam družstev'!M6</f>
        <v>Mezivýsledek po Vys. Věž</v>
      </c>
      <c r="E6" s="24" t="str">
        <f>"Mezivýsledek po " &amp; 'Seznam družstev'!L6</f>
        <v>Mezivýsledek po AT</v>
      </c>
      <c r="F6" s="24" t="str">
        <f>"Mezivýsledek po " &amp; 'Seznam družstev'!K6</f>
        <v>Mezivýsledek po Zajíc</v>
      </c>
      <c r="G6" s="24" t="str">
        <f>"Mezivýsledek po " &amp; 'Seznam družstev'!J6</f>
        <v>Mezivýsledek po Disc. 7</v>
      </c>
      <c r="H6" s="24" t="str">
        <f>"Mezivýsledek po " &amp; 'Seznam družstev'!I6</f>
        <v>Mezivýsledek po Disc. 6</v>
      </c>
      <c r="I6" s="24" t="str">
        <f>"Mezivýsledek po " &amp; 'Seznam družstev'!H6</f>
        <v>Mezivýsledek po Disc. 5</v>
      </c>
      <c r="J6" s="24" t="str">
        <f>"Mezivýsledek po " &amp; 'Seznam družstev'!G6</f>
        <v>Mezivýsledek po Disc. 4</v>
      </c>
      <c r="K6" s="24" t="str">
        <f>"Mezivýsledek po " &amp; 'Seznam družstev'!F6</f>
        <v>Mezivýsledek po Disc. 3</v>
      </c>
      <c r="L6" s="24" t="str">
        <f>"Mezivýsledek po " &amp; 'Seznam družstev'!E6</f>
        <v>Mezivýsledek po Disc. 2</v>
      </c>
      <c r="M6" s="24" t="str">
        <f>"Mezivýsledek po " &amp; 'Seznam družstev'!N6</f>
        <v>Mezivýsledek po Rozstřel</v>
      </c>
      <c r="N6" s="25" t="s">
        <v>45</v>
      </c>
      <c r="O6" s="25" t="s">
        <v>62</v>
      </c>
      <c r="P6" s="25" t="s">
        <v>47</v>
      </c>
      <c r="Q6" s="25" t="s">
        <v>48</v>
      </c>
      <c r="R6" s="25" t="s">
        <v>57</v>
      </c>
    </row>
    <row r="7" spans="1:18">
      <c r="A7" s="16" t="str">
        <f>IF('Seznam družstev'!A7&lt;&gt;"",'Seznam družstev'!A7,"")</f>
        <v/>
      </c>
      <c r="B7" s="16" t="str">
        <f>IF(A7&lt;&gt;"",IF( 'Seznam družstev'!$O7&lt;&gt;"",'Seznam družstev'!$O7, 0),"")</f>
        <v/>
      </c>
      <c r="C7" s="16" t="str">
        <f>IF($A7&lt;&gt;"", 1+SUMPRODUCT(--($A$7:$A$107&lt;&gt;""), --('Seznam družstev'!$B$7:$B$107='Seznam družstev'!$B7), --($B7 &lt; $B$7:$B$107)), "")</f>
        <v/>
      </c>
      <c r="D7" s="16" t="str">
        <f>IF($A7&lt;&gt;"", SUMPRODUCT( --('Seznam družstev'!$B$7:$B$107='Seznam družstev'!$B7), --($C7 = $C$7:$C$107),--('Seznam družstev'!$M7 &lt;'Seznam družstev'!$M$7:$M$107)), "")</f>
        <v/>
      </c>
      <c r="E7" s="16" t="str">
        <f>IF($A7&lt;&gt;"", SUMPRODUCT( --('Seznam družstev'!$B$7:$B$107='Seznam družstev'!$B7), --($C7 = $C$7:$C$107), --('Seznam družstev'!$M7 = 'Seznam družstev'!$M$7:$M$107),  --('Seznam družstev'!$L7 &lt; 'Seznam družstev'!$L$7:$L$107)), "")</f>
        <v/>
      </c>
      <c r="F7" s="16" t="str">
        <f>IF($A7&lt;&gt;"", SUMPRODUCT( --('Seznam družstev'!$B$7:$B$107='Seznam družstev'!$B7), --($C7 = $C$7:$C$107), --('Seznam družstev'!$M7 = 'Seznam družstev'!$M$7:$M$107),  --('Seznam družstev'!$L7 = 'Seznam družstev'!$L$7:$L$107),  --('Seznam družstev'!$K7 &lt; 'Seznam družstev'!$K$7:$K$107)), "")</f>
        <v/>
      </c>
      <c r="G7" s="16" t="str">
        <f>IF($A7&lt;&gt;"", SUMPRODUCT( --('Seznam družstev'!$B$7:$B$107='Seznam družstev'!$B7), --($C7 = $C$7:$C$107), --('Seznam družstev'!$M7 = 'Seznam družstev'!$M$7:$M$107),  --('Seznam družstev'!$L7 = 'Seznam družstev'!$L$7:$L$107),  --('Seznam družstev'!$K7 = 'Seznam družstev'!$K$7:$K$107),  --('Seznam družstev'!$J7 &lt; 'Seznam družstev'!$J$7:$J$107)), "")</f>
        <v/>
      </c>
      <c r="H7" s="16" t="str">
        <f>IF($A7&lt;&gt;"", SUMPRODUCT( --('Seznam družstev'!$B$7:$B$107='Seznam družstev'!$B7), --($C7 = $C$7:$C$107), --('Seznam družstev'!$M7 = 'Seznam družstev'!$M$7:$M$107),  --('Seznam družstev'!$L7 = 'Seznam družstev'!$L$7:$L$107),  --('Seznam družstev'!$K7 = 'Seznam družstev'!$K$7:$K$107),  --('Seznam družstev'!$J7 = 'Seznam družstev'!$J$7:$J$107), --('Seznam družstev'!$I7 &lt; 'Seznam družstev'!$I$7:$I$107)), "")</f>
        <v/>
      </c>
      <c r="I7" s="16" t="str">
        <f>IF($A7&lt;&gt;"", SUMPRODUCT( --('Seznam družstev'!$B$7:$B$107='Seznam družstev'!$B7), --($C7 = $C$7:$C$107), --('Seznam družstev'!$M7 = 'Seznam družstev'!$M$7:$M$107),  --('Seznam družstev'!$L7 = 'Seznam družstev'!$L$7:$L$107),  --('Seznam družstev'!$K7 = 'Seznam družstev'!$K$7:$K$107),  --('Seznam družstev'!$J7 = 'Seznam družstev'!$J$7:$J$107), --('Seznam družstev'!$I7 = 'Seznam družstev'!$I$7:$I$107), --('Seznam družstev'!$H7 &lt; 'Seznam družstev'!$H$7:$H$107)), "")</f>
        <v/>
      </c>
      <c r="J7" s="16" t="str">
        <f>IF($A7&lt;&gt;"", SUMPRODUCT( --('Seznam družstev'!$B$7:$B$107='Seznam družstev'!$B7), --($C7 = $C$7:$C$107), --('Seznam družstev'!$M7 = 'Seznam družstev'!$M$7:$M$107),  --('Seznam družstev'!$L7 = 'Seznam družstev'!$L$7:$L$107),  --('Seznam družstev'!$K7 = 'Seznam družstev'!$K$7:$K$107),  --('Seznam družstev'!$J7 = 'Seznam družstev'!$J$7:$J$107), --('Seznam družstev'!$I7 = 'Seznam družstev'!$I$7:$I$107),  --('Seznam družstev'!$H7 = 'Seznam družstev'!$H$7:$H$107),  --('Seznam družstev'!$G7 &lt; 'Seznam družstev'!$G$7:$G$107)), "")</f>
        <v/>
      </c>
      <c r="K7" s="16" t="str">
        <f>IF($A7&lt;&gt;"", SUMPRODUCT( --('Seznam družstev'!$B$7:$B$107='Seznam družstev'!$B7), --($C7 = $C$7:$C$107), --('Seznam družstev'!$M7 = 'Seznam družstev'!$M$7:$M$107),  --('Seznam družstev'!$L7 = 'Seznam družstev'!$L$7:$L$107),  --('Seznam družstev'!$K7 = 'Seznam družstev'!$K$7:$K$107),  --('Seznam družstev'!$J7 = 'Seznam družstev'!$J$7:$J$107), --('Seznam družstev'!$I7 = 'Seznam družstev'!$I$7:$I$107),  --('Seznam družstev'!$H7 = 'Seznam družstev'!$H$7:$H$107), --('Seznam družstev'!$G7 = 'Seznam družstev'!$G$7:$G$107), --('Seznam družstev'!$F7 &lt; 'Seznam družstev'!$F$7:$F$107)), "")</f>
        <v/>
      </c>
      <c r="L7" s="16" t="str">
        <f>IF($A7&lt;&gt;"", SUMPRODUCT( --('Seznam družstev'!$B$7:$B$107='Seznam družstev'!$B7), --($C7 = $C$7:$C$107), --('Seznam družstev'!$M7 = 'Seznam družstev'!$M$7:$M$107),  --('Seznam družstev'!$L7 = 'Seznam družstev'!$L$7:$L$107),  --('Seznam družstev'!$K7 = 'Seznam družstev'!$K$7:$K$107),  --('Seznam družstev'!$J7 = 'Seznam družstev'!$J$7:$J$107), --('Seznam družstev'!$I7 ='Seznam družstev'!$I$7:$I$107),  --('Seznam družstev'!$H7 = 'Seznam družstev'!$H$7:$H$107), --('Seznam družstev'!$G7 = 'Seznam družstev'!$G$7:$G$107), --('Seznam družstev'!$F7 = 'Seznam družstev'!$F$7:$F$107), --('Seznam družstev'!$E7 &lt; 'Seznam družstev'!$E$7:$E$107)), "")</f>
        <v/>
      </c>
      <c r="M7" s="16" t="str">
        <f>IF($A7&lt;&gt;"", SUMPRODUCT( --('Seznam družstev'!$B$7:$B$107='Seznam družstev'!$B7), --($C7 = $C$7:$C$107), --('Seznam družstev'!$M7 = 'Seznam družstev'!$M$7:$M$107),  --('Seznam družstev'!$L7 = 'Seznam družstev'!$L$7:$L$107),  --('Seznam družstev'!$K7 = 'Seznam družstev'!$K$7:$K$107),  --('Seznam družstev'!$J7 = 'Seznam družstev'!$J$7:$J$107), --('Seznam družstev'!$I7 = 'Seznam družstev'!$I$7:$I$107),  --('Seznam družstev'!$H7 = 'Seznam družstev'!$H$7:$H$107),  --('Seznam družstev'!$G7 = 'Seznam družstev'!$G$7:$G$107), --('Seznam družstev'!$F7 = 'Seznam družstev'!$F$7:$F$107), --('Seznam družstev'!$E7 = 'Seznam družstev'!$E$7:$E$107), --('Seznam družstev'!$N7 &lt;'Seznam družstev'!$N$7:$N$107)), "")</f>
        <v/>
      </c>
      <c r="N7" s="16" t="str">
        <f t="shared" ref="N7:N50" si="0">IF(A7&lt;&gt;"", SUM(C7:M7), "")</f>
        <v/>
      </c>
      <c r="O7" s="16" t="str">
        <f>IF(A7&lt;&gt;"", IF(ISNA(VLOOKUP('Seznam družstev'!$B7,Nastavení!$B$10:$F$22,5,FALSE)),N7,   N7 + VLOOKUP('Seznam družstev'!$B7,Nastavení!$B$10:$F$22,5,FALSE)), "")</f>
        <v/>
      </c>
      <c r="P7" s="16" t="str">
        <f>IF($A7 &lt;&gt;"", COUNTIF($O$7:$O7, $O7) -1, "")</f>
        <v/>
      </c>
      <c r="Q7" s="16" t="str">
        <f>IF($A7&lt;&gt;"", P7+O7, "")</f>
        <v/>
      </c>
      <c r="R7" s="16" t="str">
        <f>IF(A7&lt;&gt;"",  SUMPRODUCT(--('Seznam družstev'!$A$7:$A$50&lt;&gt;""),--('Seznam družstev'!$B$7:$B$50&lt;&gt;"MZ"),--('Seznam družstev'!$B$7:$B$50='Seznam družstev'!$B7),--($N$7:$N$50=$N7)),"")</f>
        <v/>
      </c>
    </row>
    <row r="8" spans="1:18">
      <c r="A8" s="16" t="str">
        <f>IF('Seznam družstev'!A8&lt;&gt;"",'Seznam družstev'!A8,"")</f>
        <v/>
      </c>
      <c r="B8" s="16" t="str">
        <f>IF(A8&lt;&gt;"",IF( 'Seznam družstev'!$O8&lt;&gt;"",'Seznam družstev'!$O8, 0),"")</f>
        <v/>
      </c>
      <c r="C8" s="16" t="str">
        <f>IF($A8&lt;&gt;"", 1+SUMPRODUCT(--($A$7:$A$107&lt;&gt;""), --('Seznam družstev'!$B$7:$B$107='Seznam družstev'!$B8), --($B8 &lt; $B$7:$B$107)), "")</f>
        <v/>
      </c>
      <c r="D8" s="16" t="str">
        <f>IF($A8&lt;&gt;"", SUMPRODUCT( --('Seznam družstev'!$B$7:$B$107='Seznam družstev'!$B8), --($C8 = $C$7:$C$107),--('Seznam družstev'!$M8 &lt;'Seznam družstev'!$M$7:$M$107)), "")</f>
        <v/>
      </c>
      <c r="E8" s="16" t="str">
        <f>IF($A8&lt;&gt;"", SUMPRODUCT( --('Seznam družstev'!$B$7:$B$107='Seznam družstev'!$B8), --($C8 = $C$7:$C$107), --('Seznam družstev'!$M8 = 'Seznam družstev'!$M$7:$M$107),  --('Seznam družstev'!$L8 &lt; 'Seznam družstev'!$L$7:$L$107)), "")</f>
        <v/>
      </c>
      <c r="F8" s="16" t="str">
        <f>IF($A8&lt;&gt;"", SUMPRODUCT( --('Seznam družstev'!$B$7:$B$107='Seznam družstev'!$B8), --($C8 = $C$7:$C$107), --('Seznam družstev'!$M8 = 'Seznam družstev'!$M$7:$M$107),  --('Seznam družstev'!$L8 = 'Seznam družstev'!$L$7:$L$107),  --('Seznam družstev'!$K8 &lt; 'Seznam družstev'!$K$7:$K$107)), "")</f>
        <v/>
      </c>
      <c r="G8" s="16" t="str">
        <f>IF($A8&lt;&gt;"", SUMPRODUCT( --('Seznam družstev'!$B$7:$B$107='Seznam družstev'!$B8), --($C8 = $C$7:$C$107), --('Seznam družstev'!$M8 = 'Seznam družstev'!$M$7:$M$107),  --('Seznam družstev'!$L8 = 'Seznam družstev'!$L$7:$L$107),  --('Seznam družstev'!$K8 = 'Seznam družstev'!$K$7:$K$107),  --('Seznam družstev'!$J8 &lt; 'Seznam družstev'!$J$7:$J$107)), "")</f>
        <v/>
      </c>
      <c r="H8" s="16" t="str">
        <f>IF($A8&lt;&gt;"", SUMPRODUCT( --('Seznam družstev'!$B$7:$B$107='Seznam družstev'!$B8), --($C8 = $C$7:$C$107), --('Seznam družstev'!$M8 = 'Seznam družstev'!$M$7:$M$107),  --('Seznam družstev'!$L8 = 'Seznam družstev'!$L$7:$L$107),  --('Seznam družstev'!$K8 = 'Seznam družstev'!$K$7:$K$107),  --('Seznam družstev'!$J8 = 'Seznam družstev'!$J$7:$J$107), --('Seznam družstev'!$I8 &lt; 'Seznam družstev'!$I$7:$I$107)), "")</f>
        <v/>
      </c>
      <c r="I8" s="16" t="str">
        <f>IF($A8&lt;&gt;"", SUMPRODUCT( --('Seznam družstev'!$B$7:$B$107='Seznam družstev'!$B8), --($C8 = $C$7:$C$107), --('Seznam družstev'!$M8 = 'Seznam družstev'!$M$7:$M$107),  --('Seznam družstev'!$L8 = 'Seznam družstev'!$L$7:$L$107),  --('Seznam družstev'!$K8 = 'Seznam družstev'!$K$7:$K$107),  --('Seznam družstev'!$J8 = 'Seznam družstev'!$J$7:$J$107), --('Seznam družstev'!$I8 = 'Seznam družstev'!$I$7:$I$107), --('Seznam družstev'!$H8 &lt; 'Seznam družstev'!$H$7:$H$107)), "")</f>
        <v/>
      </c>
      <c r="J8" s="16" t="str">
        <f>IF($A8&lt;&gt;"", SUMPRODUCT( --('Seznam družstev'!$B$7:$B$107='Seznam družstev'!$B8), --($C8 = $C$7:$C$107), --('Seznam družstev'!$M8 = 'Seznam družstev'!$M$7:$M$107),  --('Seznam družstev'!$L8 = 'Seznam družstev'!$L$7:$L$107),  --('Seznam družstev'!$K8 = 'Seznam družstev'!$K$7:$K$107),  --('Seznam družstev'!$J8 = 'Seznam družstev'!$J$7:$J$107), --('Seznam družstev'!$I8 = 'Seznam družstev'!$I$7:$I$107),  --('Seznam družstev'!$H8 = 'Seznam družstev'!$H$7:$H$107),  --('Seznam družstev'!$G8 &lt; 'Seznam družstev'!$G$7:$G$107)), "")</f>
        <v/>
      </c>
      <c r="K8" s="16" t="str">
        <f>IF($A8&lt;&gt;"", SUMPRODUCT( --('Seznam družstev'!$B$7:$B$107='Seznam družstev'!$B8), --($C8 = $C$7:$C$107), --('Seznam družstev'!$M8 = 'Seznam družstev'!$M$7:$M$107),  --('Seznam družstev'!$L8 = 'Seznam družstev'!$L$7:$L$107),  --('Seznam družstev'!$K8 = 'Seznam družstev'!$K$7:$K$107),  --('Seznam družstev'!$J8 = 'Seznam družstev'!$J$7:$J$107), --('Seznam družstev'!$I8 = 'Seznam družstev'!$I$7:$I$107),  --('Seznam družstev'!$H8 = 'Seznam družstev'!$H$7:$H$107), --('Seznam družstev'!$G8 = 'Seznam družstev'!$G$7:$G$107), --('Seznam družstev'!$F8 &lt; 'Seznam družstev'!$F$7:$F$107)), "")</f>
        <v/>
      </c>
      <c r="L8" s="16" t="str">
        <f>IF($A8&lt;&gt;"", SUMPRODUCT( --('Seznam družstev'!$B$7:$B$107='Seznam družstev'!$B8), --($C8 = $C$7:$C$107), --('Seznam družstev'!$M8 = 'Seznam družstev'!$M$7:$M$107),  --('Seznam družstev'!$L8 = 'Seznam družstev'!$L$7:$L$107),  --('Seznam družstev'!$K8 = 'Seznam družstev'!$K$7:$K$107),  --('Seznam družstev'!$J8 = 'Seznam družstev'!$J$7:$J$107), --('Seznam družstev'!$I8 ='Seznam družstev'!$I$7:$I$107),  --('Seznam družstev'!$H8 = 'Seznam družstev'!$H$7:$H$107), --('Seznam družstev'!$G8 = 'Seznam družstev'!$G$7:$G$107), --('Seznam družstev'!$F8 = 'Seznam družstev'!$F$7:$F$107), --('Seznam družstev'!$E8 &lt; 'Seznam družstev'!$E$7:$E$107)), "")</f>
        <v/>
      </c>
      <c r="M8" s="16" t="str">
        <f>IF($A8&lt;&gt;"", SUMPRODUCT( --('Seznam družstev'!$B$7:$B$107='Seznam družstev'!$B8), --($C8 = $C$7:$C$107), --('Seznam družstev'!$M8 = 'Seznam družstev'!$M$7:$M$107),  --('Seznam družstev'!$L8 = 'Seznam družstev'!$L$7:$L$107),  --('Seznam družstev'!$K8 = 'Seznam družstev'!$K$7:$K$107),  --('Seznam družstev'!$J8 = 'Seznam družstev'!$J$7:$J$107), --('Seznam družstev'!$I8 = 'Seznam družstev'!$I$7:$I$107),  --('Seznam družstev'!$H8 = 'Seznam družstev'!$H$7:$H$107),  --('Seznam družstev'!$G8 = 'Seznam družstev'!$G$7:$G$107), --('Seznam družstev'!$F8 = 'Seznam družstev'!$F$7:$F$107), --('Seznam družstev'!$E8 = 'Seznam družstev'!$E$7:$E$107), --('Seznam družstev'!$N8 &lt;'Seznam družstev'!$N$7:$N$107)), "")</f>
        <v/>
      </c>
      <c r="N8" s="16" t="str">
        <f t="shared" si="0"/>
        <v/>
      </c>
      <c r="O8" s="16" t="str">
        <f>IF(A8&lt;&gt;"", IF(ISNA(VLOOKUP('Seznam družstev'!$B8,Nastavení!$B$10:$F$22,5,FALSE)),N8,   N8 + VLOOKUP('Seznam družstev'!$B8,Nastavení!$B$10:$F$22,5,FALSE)), "")</f>
        <v/>
      </c>
      <c r="P8" s="16" t="str">
        <f>IF($A8 &lt;&gt;"", COUNTIF($O$7:$O8, $O8) -1, "")</f>
        <v/>
      </c>
      <c r="Q8" s="16" t="str">
        <f t="shared" ref="Q8:Q50" si="1">IF($A8&lt;&gt;"", P8+O8, "")</f>
        <v/>
      </c>
      <c r="R8" s="16" t="str">
        <f>IF(A8&lt;&gt;"",  SUMPRODUCT(--('Seznam družstev'!$A$7:$A$50&lt;&gt;""),--('Seznam družstev'!$B$7:$B$50&lt;&gt;"MZ"),--('Seznam družstev'!$B$7:$B$50='Seznam družstev'!$B8),--($N$7:$N$50=$N8)),"")</f>
        <v/>
      </c>
    </row>
    <row r="9" spans="1:18">
      <c r="A9" s="16" t="str">
        <f>IF('Seznam družstev'!A9&lt;&gt;"",'Seznam družstev'!A9,"")</f>
        <v/>
      </c>
      <c r="B9" s="16" t="str">
        <f>IF(A9&lt;&gt;"",IF( 'Seznam družstev'!$O9&lt;&gt;"",'Seznam družstev'!$O9, 0),"")</f>
        <v/>
      </c>
      <c r="C9" s="16" t="str">
        <f>IF($A9&lt;&gt;"", 1+SUMPRODUCT(--($A$7:$A$107&lt;&gt;""), --('Seznam družstev'!$B$7:$B$107='Seznam družstev'!$B9), --($B9 &lt; $B$7:$B$107)), "")</f>
        <v/>
      </c>
      <c r="D9" s="16" t="str">
        <f>IF($A9&lt;&gt;"", SUMPRODUCT( --('Seznam družstev'!$B$7:$B$107='Seznam družstev'!$B9), --($C9 = $C$7:$C$107),--('Seznam družstev'!$M9 &lt;'Seznam družstev'!$M$7:$M$107)), "")</f>
        <v/>
      </c>
      <c r="E9" s="16" t="str">
        <f>IF($A9&lt;&gt;"", SUMPRODUCT( --('Seznam družstev'!$B$7:$B$107='Seznam družstev'!$B9), --($C9 = $C$7:$C$107), --('Seznam družstev'!$M9 = 'Seznam družstev'!$M$7:$M$107),  --('Seznam družstev'!$L9 &lt; 'Seznam družstev'!$L$7:$L$107)), "")</f>
        <v/>
      </c>
      <c r="F9" s="16" t="str">
        <f>IF($A9&lt;&gt;"", SUMPRODUCT( --('Seznam družstev'!$B$7:$B$107='Seznam družstev'!$B9), --($C9 = $C$7:$C$107), --('Seznam družstev'!$M9 = 'Seznam družstev'!$M$7:$M$107),  --('Seznam družstev'!$L9 = 'Seznam družstev'!$L$7:$L$107),  --('Seznam družstev'!$K9 &lt; 'Seznam družstev'!$K$7:$K$107)), "")</f>
        <v/>
      </c>
      <c r="G9" s="16" t="str">
        <f>IF($A9&lt;&gt;"", SUMPRODUCT( --('Seznam družstev'!$B$7:$B$107='Seznam družstev'!$B9), --($C9 = $C$7:$C$107), --('Seznam družstev'!$M9 = 'Seznam družstev'!$M$7:$M$107),  --('Seznam družstev'!$L9 = 'Seznam družstev'!$L$7:$L$107),  --('Seznam družstev'!$K9 = 'Seznam družstev'!$K$7:$K$107),  --('Seznam družstev'!$J9 &lt; 'Seznam družstev'!$J$7:$J$107)), "")</f>
        <v/>
      </c>
      <c r="H9" s="16" t="str">
        <f>IF($A9&lt;&gt;"", SUMPRODUCT( --('Seznam družstev'!$B$7:$B$107='Seznam družstev'!$B9), --($C9 = $C$7:$C$107), --('Seznam družstev'!$M9 = 'Seznam družstev'!$M$7:$M$107),  --('Seznam družstev'!$L9 = 'Seznam družstev'!$L$7:$L$107),  --('Seznam družstev'!$K9 = 'Seznam družstev'!$K$7:$K$107),  --('Seznam družstev'!$J9 = 'Seznam družstev'!$J$7:$J$107), --('Seznam družstev'!$I9 &lt; 'Seznam družstev'!$I$7:$I$107)), "")</f>
        <v/>
      </c>
      <c r="I9" s="16" t="str">
        <f>IF($A9&lt;&gt;"", SUMPRODUCT( --('Seznam družstev'!$B$7:$B$107='Seznam družstev'!$B9), --($C9 = $C$7:$C$107), --('Seznam družstev'!$M9 = 'Seznam družstev'!$M$7:$M$107),  --('Seznam družstev'!$L9 = 'Seznam družstev'!$L$7:$L$107),  --('Seznam družstev'!$K9 = 'Seznam družstev'!$K$7:$K$107),  --('Seznam družstev'!$J9 = 'Seznam družstev'!$J$7:$J$107), --('Seznam družstev'!$I9 = 'Seznam družstev'!$I$7:$I$107), --('Seznam družstev'!$H9 &lt; 'Seznam družstev'!$H$7:$H$107)), "")</f>
        <v/>
      </c>
      <c r="J9" s="16" t="str">
        <f>IF($A9&lt;&gt;"", SUMPRODUCT( --('Seznam družstev'!$B$7:$B$107='Seznam družstev'!$B9), --($C9 = $C$7:$C$107), --('Seznam družstev'!$M9 = 'Seznam družstev'!$M$7:$M$107),  --('Seznam družstev'!$L9 = 'Seznam družstev'!$L$7:$L$107),  --('Seznam družstev'!$K9 = 'Seznam družstev'!$K$7:$K$107),  --('Seznam družstev'!$J9 = 'Seznam družstev'!$J$7:$J$107), --('Seznam družstev'!$I9 = 'Seznam družstev'!$I$7:$I$107),  --('Seznam družstev'!$H9 = 'Seznam družstev'!$H$7:$H$107),  --('Seznam družstev'!$G9 &lt; 'Seznam družstev'!$G$7:$G$107)), "")</f>
        <v/>
      </c>
      <c r="K9" s="16" t="str">
        <f>IF($A9&lt;&gt;"", SUMPRODUCT( --('Seznam družstev'!$B$7:$B$107='Seznam družstev'!$B9), --($C9 = $C$7:$C$107), --('Seznam družstev'!$M9 = 'Seznam družstev'!$M$7:$M$107),  --('Seznam družstev'!$L9 = 'Seznam družstev'!$L$7:$L$107),  --('Seznam družstev'!$K9 = 'Seznam družstev'!$K$7:$K$107),  --('Seznam družstev'!$J9 = 'Seznam družstev'!$J$7:$J$107), --('Seznam družstev'!$I9 = 'Seznam družstev'!$I$7:$I$107),  --('Seznam družstev'!$H9 = 'Seznam družstev'!$H$7:$H$107), --('Seznam družstev'!$G9 = 'Seznam družstev'!$G$7:$G$107), --('Seznam družstev'!$F9 &lt; 'Seznam družstev'!$F$7:$F$107)), "")</f>
        <v/>
      </c>
      <c r="L9" s="16" t="str">
        <f>IF($A9&lt;&gt;"", SUMPRODUCT( --('Seznam družstev'!$B$7:$B$107='Seznam družstev'!$B9), --($C9 = $C$7:$C$107), --('Seznam družstev'!$M9 = 'Seznam družstev'!$M$7:$M$107),  --('Seznam družstev'!$L9 = 'Seznam družstev'!$L$7:$L$107),  --('Seznam družstev'!$K9 = 'Seznam družstev'!$K$7:$K$107),  --('Seznam družstev'!$J9 = 'Seznam družstev'!$J$7:$J$107), --('Seznam družstev'!$I9 ='Seznam družstev'!$I$7:$I$107),  --('Seznam družstev'!$H9 = 'Seznam družstev'!$H$7:$H$107), --('Seznam družstev'!$G9 = 'Seznam družstev'!$G$7:$G$107), --('Seznam družstev'!$F9 = 'Seznam družstev'!$F$7:$F$107), --('Seznam družstev'!$E9 &lt; 'Seznam družstev'!$E$7:$E$107)), "")</f>
        <v/>
      </c>
      <c r="M9" s="16" t="str">
        <f>IF($A9&lt;&gt;"", SUMPRODUCT( --('Seznam družstev'!$B$7:$B$107='Seznam družstev'!$B9), --($C9 = $C$7:$C$107), --('Seznam družstev'!$M9 = 'Seznam družstev'!$M$7:$M$107),  --('Seznam družstev'!$L9 = 'Seznam družstev'!$L$7:$L$107),  --('Seznam družstev'!$K9 = 'Seznam družstev'!$K$7:$K$107),  --('Seznam družstev'!$J9 = 'Seznam družstev'!$J$7:$J$107), --('Seznam družstev'!$I9 = 'Seznam družstev'!$I$7:$I$107),  --('Seznam družstev'!$H9 = 'Seznam družstev'!$H$7:$H$107),  --('Seznam družstev'!$G9 = 'Seznam družstev'!$G$7:$G$107), --('Seznam družstev'!$F9 = 'Seznam družstev'!$F$7:$F$107), --('Seznam družstev'!$E9 = 'Seznam družstev'!$E$7:$E$107), --('Seznam družstev'!$N9 &lt;'Seznam družstev'!$N$7:$N$107)), "")</f>
        <v/>
      </c>
      <c r="N9" s="16" t="str">
        <f t="shared" si="0"/>
        <v/>
      </c>
      <c r="O9" s="16" t="str">
        <f>IF(A9&lt;&gt;"", IF(ISNA(VLOOKUP('Seznam družstev'!$B9,Nastavení!$B$10:$F$22,5,FALSE)),N9,   N9 + VLOOKUP('Seznam družstev'!$B9,Nastavení!$B$10:$F$22,5,FALSE)), "")</f>
        <v/>
      </c>
      <c r="P9" s="16" t="str">
        <f>IF($A9 &lt;&gt;"", COUNTIF($O$7:$O9, $O9) -1, "")</f>
        <v/>
      </c>
      <c r="Q9" s="16" t="str">
        <f t="shared" si="1"/>
        <v/>
      </c>
      <c r="R9" s="16" t="str">
        <f>IF(A9&lt;&gt;"",  SUMPRODUCT(--('Seznam družstev'!$A$7:$A$50&lt;&gt;""),--('Seznam družstev'!$B$7:$B$50&lt;&gt;"MZ"),--('Seznam družstev'!$B$7:$B$50='Seznam družstev'!$B9),--($N$7:$N$50=$N9)),"")</f>
        <v/>
      </c>
    </row>
    <row r="10" spans="1:18">
      <c r="A10" s="16" t="str">
        <f>IF('Seznam družstev'!A10&lt;&gt;"",'Seznam družstev'!A10,"")</f>
        <v/>
      </c>
      <c r="B10" s="16" t="str">
        <f>IF(A10&lt;&gt;"",IF( 'Seznam družstev'!$O10&lt;&gt;"",'Seznam družstev'!$O10, 0),"")</f>
        <v/>
      </c>
      <c r="C10" s="16" t="str">
        <f>IF($A10&lt;&gt;"", 1+SUMPRODUCT(--($A$7:$A$107&lt;&gt;""), --('Seznam družstev'!$B$7:$B$107='Seznam družstev'!$B10), --($B10 &lt; $B$7:$B$107)), "")</f>
        <v/>
      </c>
      <c r="D10" s="16" t="str">
        <f>IF($A10&lt;&gt;"", SUMPRODUCT( --('Seznam družstev'!$B$7:$B$107='Seznam družstev'!$B10), --($C10 = $C$7:$C$107),--('Seznam družstev'!$M10 &lt;'Seznam družstev'!$M$7:$M$107)), "")</f>
        <v/>
      </c>
      <c r="E10" s="16" t="str">
        <f>IF($A10&lt;&gt;"", SUMPRODUCT( --('Seznam družstev'!$B$7:$B$107='Seznam družstev'!$B10), --($C10 = $C$7:$C$107), --('Seznam družstev'!$M10 = 'Seznam družstev'!$M$7:$M$107),  --('Seznam družstev'!$L10 &lt; 'Seznam družstev'!$L$7:$L$107)), "")</f>
        <v/>
      </c>
      <c r="F10" s="16" t="str">
        <f>IF($A10&lt;&gt;"", SUMPRODUCT( --('Seznam družstev'!$B$7:$B$107='Seznam družstev'!$B10), --($C10 = $C$7:$C$107), --('Seznam družstev'!$M10 = 'Seznam družstev'!$M$7:$M$107),  --('Seznam družstev'!$L10 = 'Seznam družstev'!$L$7:$L$107),  --('Seznam družstev'!$K10 &lt; 'Seznam družstev'!$K$7:$K$107)), "")</f>
        <v/>
      </c>
      <c r="G10" s="16" t="str">
        <f>IF($A10&lt;&gt;"", SUMPRODUCT( --('Seznam družstev'!$B$7:$B$107='Seznam družstev'!$B10), --($C10 = $C$7:$C$107), --('Seznam družstev'!$M10 = 'Seznam družstev'!$M$7:$M$107),  --('Seznam družstev'!$L10 = 'Seznam družstev'!$L$7:$L$107),  --('Seznam družstev'!$K10 = 'Seznam družstev'!$K$7:$K$107),  --('Seznam družstev'!$J10 &lt; 'Seznam družstev'!$J$7:$J$107)), "")</f>
        <v/>
      </c>
      <c r="H10" s="16" t="str">
        <f>IF($A10&lt;&gt;"", SUMPRODUCT( --('Seznam družstev'!$B$7:$B$107='Seznam družstev'!$B10), --($C10 = $C$7:$C$107), --('Seznam družstev'!$M10 = 'Seznam družstev'!$M$7:$M$107),  --('Seznam družstev'!$L10 = 'Seznam družstev'!$L$7:$L$107),  --('Seznam družstev'!$K10 = 'Seznam družstev'!$K$7:$K$107),  --('Seznam družstev'!$J10 = 'Seznam družstev'!$J$7:$J$107), --('Seznam družstev'!$I10 &lt; 'Seznam družstev'!$I$7:$I$107)), "")</f>
        <v/>
      </c>
      <c r="I10" s="16" t="str">
        <f>IF($A10&lt;&gt;"", SUMPRODUCT( --('Seznam družstev'!$B$7:$B$107='Seznam družstev'!$B10), --($C10 = $C$7:$C$107), --('Seznam družstev'!$M10 = 'Seznam družstev'!$M$7:$M$107),  --('Seznam družstev'!$L10 = 'Seznam družstev'!$L$7:$L$107),  --('Seznam družstev'!$K10 = 'Seznam družstev'!$K$7:$K$107),  --('Seznam družstev'!$J10 = 'Seznam družstev'!$J$7:$J$107), --('Seznam družstev'!$I10 = 'Seznam družstev'!$I$7:$I$107), --('Seznam družstev'!$H10 &lt; 'Seznam družstev'!$H$7:$H$107)), "")</f>
        <v/>
      </c>
      <c r="J10" s="16" t="str">
        <f>IF($A10&lt;&gt;"", SUMPRODUCT( --('Seznam družstev'!$B$7:$B$107='Seznam družstev'!$B10), --($C10 = $C$7:$C$107), --('Seznam družstev'!$M10 = 'Seznam družstev'!$M$7:$M$107),  --('Seznam družstev'!$L10 = 'Seznam družstev'!$L$7:$L$107),  --('Seznam družstev'!$K10 = 'Seznam družstev'!$K$7:$K$107),  --('Seznam družstev'!$J10 = 'Seznam družstev'!$J$7:$J$107), --('Seznam družstev'!$I10 = 'Seznam družstev'!$I$7:$I$107),  --('Seznam družstev'!$H10 = 'Seznam družstev'!$H$7:$H$107),  --('Seznam družstev'!$G10 &lt; 'Seznam družstev'!$G$7:$G$107)), "")</f>
        <v/>
      </c>
      <c r="K10" s="16" t="str">
        <f>IF($A10&lt;&gt;"", SUMPRODUCT( --('Seznam družstev'!$B$7:$B$107='Seznam družstev'!$B10), --($C10 = $C$7:$C$107), --('Seznam družstev'!$M10 = 'Seznam družstev'!$M$7:$M$107),  --('Seznam družstev'!$L10 = 'Seznam družstev'!$L$7:$L$107),  --('Seznam družstev'!$K10 = 'Seznam družstev'!$K$7:$K$107),  --('Seznam družstev'!$J10 = 'Seznam družstev'!$J$7:$J$107), --('Seznam družstev'!$I10 = 'Seznam družstev'!$I$7:$I$107),  --('Seznam družstev'!$H10 = 'Seznam družstev'!$H$7:$H$107), --('Seznam družstev'!$G10 = 'Seznam družstev'!$G$7:$G$107), --('Seznam družstev'!$F10 &lt; 'Seznam družstev'!$F$7:$F$107)), "")</f>
        <v/>
      </c>
      <c r="L10" s="16" t="str">
        <f>IF($A10&lt;&gt;"", SUMPRODUCT( --('Seznam družstev'!$B$7:$B$107='Seznam družstev'!$B10), --($C10 = $C$7:$C$107), --('Seznam družstev'!$M10 = 'Seznam družstev'!$M$7:$M$107),  --('Seznam družstev'!$L10 = 'Seznam družstev'!$L$7:$L$107),  --('Seznam družstev'!$K10 = 'Seznam družstev'!$K$7:$K$107),  --('Seznam družstev'!$J10 = 'Seznam družstev'!$J$7:$J$107), --('Seznam družstev'!$I10 ='Seznam družstev'!$I$7:$I$107),  --('Seznam družstev'!$H10 = 'Seznam družstev'!$H$7:$H$107), --('Seznam družstev'!$G10 = 'Seznam družstev'!$G$7:$G$107), --('Seznam družstev'!$F10 = 'Seznam družstev'!$F$7:$F$107), --('Seznam družstev'!$E10 &lt; 'Seznam družstev'!$E$7:$E$107)), "")</f>
        <v/>
      </c>
      <c r="M10" s="16" t="str">
        <f>IF($A10&lt;&gt;"", SUMPRODUCT( --('Seznam družstev'!$B$7:$B$107='Seznam družstev'!$B10), --($C10 = $C$7:$C$107), --('Seznam družstev'!$M10 = 'Seznam družstev'!$M$7:$M$107),  --('Seznam družstev'!$L10 = 'Seznam družstev'!$L$7:$L$107),  --('Seznam družstev'!$K10 = 'Seznam družstev'!$K$7:$K$107),  --('Seznam družstev'!$J10 = 'Seznam družstev'!$J$7:$J$107), --('Seznam družstev'!$I10 = 'Seznam družstev'!$I$7:$I$107),  --('Seznam družstev'!$H10 = 'Seznam družstev'!$H$7:$H$107),  --('Seznam družstev'!$G10 = 'Seznam družstev'!$G$7:$G$107), --('Seznam družstev'!$F10 = 'Seznam družstev'!$F$7:$F$107), --('Seznam družstev'!$E10 = 'Seznam družstev'!$E$7:$E$107), --('Seznam družstev'!$N10 &lt;'Seznam družstev'!$N$7:$N$107)), "")</f>
        <v/>
      </c>
      <c r="N10" s="16" t="str">
        <f t="shared" si="0"/>
        <v/>
      </c>
      <c r="O10" s="16" t="str">
        <f>IF(A10&lt;&gt;"", IF(ISNA(VLOOKUP('Seznam družstev'!$B10,Nastavení!$B$10:$F$22,5,FALSE)),N10,   N10 + VLOOKUP('Seznam družstev'!$B10,Nastavení!$B$10:$F$22,5,FALSE)), "")</f>
        <v/>
      </c>
      <c r="P10" s="16" t="str">
        <f>IF($A10 &lt;&gt;"", COUNTIF($O$7:$O10, $O10) -1, "")</f>
        <v/>
      </c>
      <c r="Q10" s="16" t="str">
        <f t="shared" si="1"/>
        <v/>
      </c>
      <c r="R10" s="16" t="str">
        <f>IF(A10&lt;&gt;"",  SUMPRODUCT(--('Seznam družstev'!$A$7:$A$50&lt;&gt;""),--('Seznam družstev'!$B$7:$B$50&lt;&gt;"MZ"),--('Seznam družstev'!$B$7:$B$50='Seznam družstev'!$B10),--($N$7:$N$50=$N10)),"")</f>
        <v/>
      </c>
    </row>
    <row r="11" spans="1:18">
      <c r="A11" s="16" t="str">
        <f>IF('Seznam družstev'!A11&lt;&gt;"",'Seznam družstev'!A11,"")</f>
        <v/>
      </c>
      <c r="B11" s="16" t="str">
        <f>IF(A11&lt;&gt;"",IF( 'Seznam družstev'!$O11&lt;&gt;"",'Seznam družstev'!$O11, 0),"")</f>
        <v/>
      </c>
      <c r="C11" s="16" t="str">
        <f>IF($A11&lt;&gt;"", 1+SUMPRODUCT(--($A$7:$A$107&lt;&gt;""), --('Seznam družstev'!$B$7:$B$107='Seznam družstev'!$B11), --($B11 &lt; $B$7:$B$107)), "")</f>
        <v/>
      </c>
      <c r="D11" s="16" t="str">
        <f>IF($A11&lt;&gt;"", SUMPRODUCT( --('Seznam družstev'!$B$7:$B$107='Seznam družstev'!$B11), --($C11 = $C$7:$C$107),--('Seznam družstev'!$M11 &lt;'Seznam družstev'!$M$7:$M$107)), "")</f>
        <v/>
      </c>
      <c r="E11" s="16" t="str">
        <f>IF($A11&lt;&gt;"", SUMPRODUCT( --('Seznam družstev'!$B$7:$B$107='Seznam družstev'!$B11), --($C11 = $C$7:$C$107), --('Seznam družstev'!$M11 = 'Seznam družstev'!$M$7:$M$107),  --('Seznam družstev'!$L11 &lt; 'Seznam družstev'!$L$7:$L$107)), "")</f>
        <v/>
      </c>
      <c r="F11" s="16" t="str">
        <f>IF($A11&lt;&gt;"", SUMPRODUCT( --('Seznam družstev'!$B$7:$B$107='Seznam družstev'!$B11), --($C11 = $C$7:$C$107), --('Seznam družstev'!$M11 = 'Seznam družstev'!$M$7:$M$107),  --('Seznam družstev'!$L11 = 'Seznam družstev'!$L$7:$L$107),  --('Seznam družstev'!$K11 &lt; 'Seznam družstev'!$K$7:$K$107)), "")</f>
        <v/>
      </c>
      <c r="G11" s="16" t="str">
        <f>IF($A11&lt;&gt;"", SUMPRODUCT( --('Seznam družstev'!$B$7:$B$107='Seznam družstev'!$B11), --($C11 = $C$7:$C$107), --('Seznam družstev'!$M11 = 'Seznam družstev'!$M$7:$M$107),  --('Seznam družstev'!$L11 = 'Seznam družstev'!$L$7:$L$107),  --('Seznam družstev'!$K11 = 'Seznam družstev'!$K$7:$K$107),  --('Seznam družstev'!$J11 &lt; 'Seznam družstev'!$J$7:$J$107)), "")</f>
        <v/>
      </c>
      <c r="H11" s="16" t="str">
        <f>IF($A11&lt;&gt;"", SUMPRODUCT( --('Seznam družstev'!$B$7:$B$107='Seznam družstev'!$B11), --($C11 = $C$7:$C$107), --('Seznam družstev'!$M11 = 'Seznam družstev'!$M$7:$M$107),  --('Seznam družstev'!$L11 = 'Seznam družstev'!$L$7:$L$107),  --('Seznam družstev'!$K11 = 'Seznam družstev'!$K$7:$K$107),  --('Seznam družstev'!$J11 = 'Seznam družstev'!$J$7:$J$107), --('Seznam družstev'!$I11 &lt; 'Seznam družstev'!$I$7:$I$107)), "")</f>
        <v/>
      </c>
      <c r="I11" s="16" t="str">
        <f>IF($A11&lt;&gt;"", SUMPRODUCT( --('Seznam družstev'!$B$7:$B$107='Seznam družstev'!$B11), --($C11 = $C$7:$C$107), --('Seznam družstev'!$M11 = 'Seznam družstev'!$M$7:$M$107),  --('Seznam družstev'!$L11 = 'Seznam družstev'!$L$7:$L$107),  --('Seznam družstev'!$K11 = 'Seznam družstev'!$K$7:$K$107),  --('Seznam družstev'!$J11 = 'Seznam družstev'!$J$7:$J$107), --('Seznam družstev'!$I11 = 'Seznam družstev'!$I$7:$I$107), --('Seznam družstev'!$H11 &lt; 'Seznam družstev'!$H$7:$H$107)), "")</f>
        <v/>
      </c>
      <c r="J11" s="16" t="str">
        <f>IF($A11&lt;&gt;"", SUMPRODUCT( --('Seznam družstev'!$B$7:$B$107='Seznam družstev'!$B11), --($C11 = $C$7:$C$107), --('Seznam družstev'!$M11 = 'Seznam družstev'!$M$7:$M$107),  --('Seznam družstev'!$L11 = 'Seznam družstev'!$L$7:$L$107),  --('Seznam družstev'!$K11 = 'Seznam družstev'!$K$7:$K$107),  --('Seznam družstev'!$J11 = 'Seznam družstev'!$J$7:$J$107), --('Seznam družstev'!$I11 = 'Seznam družstev'!$I$7:$I$107),  --('Seznam družstev'!$H11 = 'Seznam družstev'!$H$7:$H$107),  --('Seznam družstev'!$G11 &lt; 'Seznam družstev'!$G$7:$G$107)), "")</f>
        <v/>
      </c>
      <c r="K11" s="16" t="str">
        <f>IF($A11&lt;&gt;"", SUMPRODUCT( --('Seznam družstev'!$B$7:$B$107='Seznam družstev'!$B11), --($C11 = $C$7:$C$107), --('Seznam družstev'!$M11 = 'Seznam družstev'!$M$7:$M$107),  --('Seznam družstev'!$L11 = 'Seznam družstev'!$L$7:$L$107),  --('Seznam družstev'!$K11 = 'Seznam družstev'!$K$7:$K$107),  --('Seznam družstev'!$J11 = 'Seznam družstev'!$J$7:$J$107), --('Seznam družstev'!$I11 = 'Seznam družstev'!$I$7:$I$107),  --('Seznam družstev'!$H11 = 'Seznam družstev'!$H$7:$H$107), --('Seznam družstev'!$G11 = 'Seznam družstev'!$G$7:$G$107), --('Seznam družstev'!$F11 &lt; 'Seznam družstev'!$F$7:$F$107)), "")</f>
        <v/>
      </c>
      <c r="L11" s="16" t="str">
        <f>IF($A11&lt;&gt;"", SUMPRODUCT( --('Seznam družstev'!$B$7:$B$107='Seznam družstev'!$B11), --($C11 = $C$7:$C$107), --('Seznam družstev'!$M11 = 'Seznam družstev'!$M$7:$M$107),  --('Seznam družstev'!$L11 = 'Seznam družstev'!$L$7:$L$107),  --('Seznam družstev'!$K11 = 'Seznam družstev'!$K$7:$K$107),  --('Seznam družstev'!$J11 = 'Seznam družstev'!$J$7:$J$107), --('Seznam družstev'!$I11 ='Seznam družstev'!$I$7:$I$107),  --('Seznam družstev'!$H11 = 'Seznam družstev'!$H$7:$H$107), --('Seznam družstev'!$G11 = 'Seznam družstev'!$G$7:$G$107), --('Seznam družstev'!$F11 = 'Seznam družstev'!$F$7:$F$107), --('Seznam družstev'!$E11 &lt; 'Seznam družstev'!$E$7:$E$107)), "")</f>
        <v/>
      </c>
      <c r="M11" s="16" t="str">
        <f>IF($A11&lt;&gt;"", SUMPRODUCT( --('Seznam družstev'!$B$7:$B$107='Seznam družstev'!$B11), --($C11 = $C$7:$C$107), --('Seznam družstev'!$M11 = 'Seznam družstev'!$M$7:$M$107),  --('Seznam družstev'!$L11 = 'Seznam družstev'!$L$7:$L$107),  --('Seznam družstev'!$K11 = 'Seznam družstev'!$K$7:$K$107),  --('Seznam družstev'!$J11 = 'Seznam družstev'!$J$7:$J$107), --('Seznam družstev'!$I11 = 'Seznam družstev'!$I$7:$I$107),  --('Seznam družstev'!$H11 = 'Seznam družstev'!$H$7:$H$107),  --('Seznam družstev'!$G11 = 'Seznam družstev'!$G$7:$G$107), --('Seznam družstev'!$F11 = 'Seznam družstev'!$F$7:$F$107), --('Seznam družstev'!$E11 = 'Seznam družstev'!$E$7:$E$107), --('Seznam družstev'!$N11 &lt;'Seznam družstev'!$N$7:$N$107)), "")</f>
        <v/>
      </c>
      <c r="N11" s="16" t="str">
        <f t="shared" si="0"/>
        <v/>
      </c>
      <c r="O11" s="16" t="str">
        <f>IF(A11&lt;&gt;"", IF(ISNA(VLOOKUP('Seznam družstev'!$B11,Nastavení!$B$10:$F$22,5,FALSE)),N11,   N11 + VLOOKUP('Seznam družstev'!$B11,Nastavení!$B$10:$F$22,5,FALSE)), "")</f>
        <v/>
      </c>
      <c r="P11" s="16" t="str">
        <f>IF($A11 &lt;&gt;"", COUNTIF($O$7:$O11, $O11) -1, "")</f>
        <v/>
      </c>
      <c r="Q11" s="16" t="str">
        <f t="shared" si="1"/>
        <v/>
      </c>
      <c r="R11" s="16" t="str">
        <f>IF(A11&lt;&gt;"",  SUMPRODUCT(--('Seznam družstev'!$A$7:$A$50&lt;&gt;""),--('Seznam družstev'!$B$7:$B$50&lt;&gt;"MZ"),--('Seznam družstev'!$B$7:$B$50='Seznam družstev'!$B11),--($N$7:$N$50=$N11)),"")</f>
        <v/>
      </c>
    </row>
    <row r="12" spans="1:18">
      <c r="A12" s="16" t="str">
        <f>IF('Seznam družstev'!A12&lt;&gt;"",'Seznam družstev'!A12,"")</f>
        <v/>
      </c>
      <c r="B12" s="16" t="str">
        <f>IF(A12&lt;&gt;"",IF( 'Seznam družstev'!$O12&lt;&gt;"",'Seznam družstev'!$O12, 0),"")</f>
        <v/>
      </c>
      <c r="C12" s="16" t="str">
        <f>IF($A12&lt;&gt;"", 1+SUMPRODUCT(--($A$7:$A$107&lt;&gt;""), --('Seznam družstev'!$B$7:$B$107='Seznam družstev'!$B12), --($B12 &lt; $B$7:$B$107)), "")</f>
        <v/>
      </c>
      <c r="D12" s="16" t="str">
        <f>IF($A12&lt;&gt;"", SUMPRODUCT( --('Seznam družstev'!$B$7:$B$107='Seznam družstev'!$B12), --($C12 = $C$7:$C$107),--('Seznam družstev'!$M12 &lt;'Seznam družstev'!$M$7:$M$107)), "")</f>
        <v/>
      </c>
      <c r="E12" s="16" t="str">
        <f>IF($A12&lt;&gt;"", SUMPRODUCT( --('Seznam družstev'!$B$7:$B$107='Seznam družstev'!$B12), --($C12 = $C$7:$C$107), --('Seznam družstev'!$M12 = 'Seznam družstev'!$M$7:$M$107),  --('Seznam družstev'!$L12 &lt; 'Seznam družstev'!$L$7:$L$107)), "")</f>
        <v/>
      </c>
      <c r="F12" s="16" t="str">
        <f>IF($A12&lt;&gt;"", SUMPRODUCT( --('Seznam družstev'!$B$7:$B$107='Seznam družstev'!$B12), --($C12 = $C$7:$C$107), --('Seznam družstev'!$M12 = 'Seznam družstev'!$M$7:$M$107),  --('Seznam družstev'!$L12 = 'Seznam družstev'!$L$7:$L$107),  --('Seznam družstev'!$K12 &lt; 'Seznam družstev'!$K$7:$K$107)), "")</f>
        <v/>
      </c>
      <c r="G12" s="16" t="str">
        <f>IF($A12&lt;&gt;"", SUMPRODUCT( --('Seznam družstev'!$B$7:$B$107='Seznam družstev'!$B12), --($C12 = $C$7:$C$107), --('Seznam družstev'!$M12 = 'Seznam družstev'!$M$7:$M$107),  --('Seznam družstev'!$L12 = 'Seznam družstev'!$L$7:$L$107),  --('Seznam družstev'!$K12 = 'Seznam družstev'!$K$7:$K$107),  --('Seznam družstev'!$J12 &lt; 'Seznam družstev'!$J$7:$J$107)), "")</f>
        <v/>
      </c>
      <c r="H12" s="16" t="str">
        <f>IF($A12&lt;&gt;"", SUMPRODUCT( --('Seznam družstev'!$B$7:$B$107='Seznam družstev'!$B12), --($C12 = $C$7:$C$107), --('Seznam družstev'!$M12 = 'Seznam družstev'!$M$7:$M$107),  --('Seznam družstev'!$L12 = 'Seznam družstev'!$L$7:$L$107),  --('Seznam družstev'!$K12 = 'Seznam družstev'!$K$7:$K$107),  --('Seznam družstev'!$J12 = 'Seznam družstev'!$J$7:$J$107), --('Seznam družstev'!$I12 &lt; 'Seznam družstev'!$I$7:$I$107)), "")</f>
        <v/>
      </c>
      <c r="I12" s="16" t="str">
        <f>IF($A12&lt;&gt;"", SUMPRODUCT( --('Seznam družstev'!$B$7:$B$107='Seznam družstev'!$B12), --($C12 = $C$7:$C$107), --('Seznam družstev'!$M12 = 'Seznam družstev'!$M$7:$M$107),  --('Seznam družstev'!$L12 = 'Seznam družstev'!$L$7:$L$107),  --('Seznam družstev'!$K12 = 'Seznam družstev'!$K$7:$K$107),  --('Seznam družstev'!$J12 = 'Seznam družstev'!$J$7:$J$107), --('Seznam družstev'!$I12 = 'Seznam družstev'!$I$7:$I$107), --('Seznam družstev'!$H12 &lt; 'Seznam družstev'!$H$7:$H$107)), "")</f>
        <v/>
      </c>
      <c r="J12" s="16" t="str">
        <f>IF($A12&lt;&gt;"", SUMPRODUCT( --('Seznam družstev'!$B$7:$B$107='Seznam družstev'!$B12), --($C12 = $C$7:$C$107), --('Seznam družstev'!$M12 = 'Seznam družstev'!$M$7:$M$107),  --('Seznam družstev'!$L12 = 'Seznam družstev'!$L$7:$L$107),  --('Seznam družstev'!$K12 = 'Seznam družstev'!$K$7:$K$107),  --('Seznam družstev'!$J12 = 'Seznam družstev'!$J$7:$J$107), --('Seznam družstev'!$I12 = 'Seznam družstev'!$I$7:$I$107),  --('Seznam družstev'!$H12 = 'Seznam družstev'!$H$7:$H$107),  --('Seznam družstev'!$G12 &lt; 'Seznam družstev'!$G$7:$G$107)), "")</f>
        <v/>
      </c>
      <c r="K12" s="16" t="str">
        <f>IF($A12&lt;&gt;"", SUMPRODUCT( --('Seznam družstev'!$B$7:$B$107='Seznam družstev'!$B12), --($C12 = $C$7:$C$107), --('Seznam družstev'!$M12 = 'Seznam družstev'!$M$7:$M$107),  --('Seznam družstev'!$L12 = 'Seznam družstev'!$L$7:$L$107),  --('Seznam družstev'!$K12 = 'Seznam družstev'!$K$7:$K$107),  --('Seznam družstev'!$J12 = 'Seznam družstev'!$J$7:$J$107), --('Seznam družstev'!$I12 = 'Seznam družstev'!$I$7:$I$107),  --('Seznam družstev'!$H12 = 'Seznam družstev'!$H$7:$H$107), --('Seznam družstev'!$G12 = 'Seznam družstev'!$G$7:$G$107), --('Seznam družstev'!$F12 &lt; 'Seznam družstev'!$F$7:$F$107)), "")</f>
        <v/>
      </c>
      <c r="L12" s="16" t="str">
        <f>IF($A12&lt;&gt;"", SUMPRODUCT( --('Seznam družstev'!$B$7:$B$107='Seznam družstev'!$B12), --($C12 = $C$7:$C$107), --('Seznam družstev'!$M12 = 'Seznam družstev'!$M$7:$M$107),  --('Seznam družstev'!$L12 = 'Seznam družstev'!$L$7:$L$107),  --('Seznam družstev'!$K12 = 'Seznam družstev'!$K$7:$K$107),  --('Seznam družstev'!$J12 = 'Seznam družstev'!$J$7:$J$107), --('Seznam družstev'!$I12 ='Seznam družstev'!$I$7:$I$107),  --('Seznam družstev'!$H12 = 'Seznam družstev'!$H$7:$H$107), --('Seznam družstev'!$G12 = 'Seznam družstev'!$G$7:$G$107), --('Seznam družstev'!$F12 = 'Seznam družstev'!$F$7:$F$107), --('Seznam družstev'!$E12 &lt; 'Seznam družstev'!$E$7:$E$107)), "")</f>
        <v/>
      </c>
      <c r="M12" s="16" t="str">
        <f>IF($A12&lt;&gt;"", SUMPRODUCT( --('Seznam družstev'!$B$7:$B$107='Seznam družstev'!$B12), --($C12 = $C$7:$C$107), --('Seznam družstev'!$M12 = 'Seznam družstev'!$M$7:$M$107),  --('Seznam družstev'!$L12 = 'Seznam družstev'!$L$7:$L$107),  --('Seznam družstev'!$K12 = 'Seznam družstev'!$K$7:$K$107),  --('Seznam družstev'!$J12 = 'Seznam družstev'!$J$7:$J$107), --('Seznam družstev'!$I12 = 'Seznam družstev'!$I$7:$I$107),  --('Seznam družstev'!$H12 = 'Seznam družstev'!$H$7:$H$107),  --('Seznam družstev'!$G12 = 'Seznam družstev'!$G$7:$G$107), --('Seznam družstev'!$F12 = 'Seznam družstev'!$F$7:$F$107), --('Seznam družstev'!$E12 = 'Seznam družstev'!$E$7:$E$107), --('Seznam družstev'!$N12 &lt;'Seznam družstev'!$N$7:$N$107)), "")</f>
        <v/>
      </c>
      <c r="N12" s="16" t="str">
        <f t="shared" si="0"/>
        <v/>
      </c>
      <c r="O12" s="16" t="str">
        <f>IF(A12&lt;&gt;"", IF(ISNA(VLOOKUP('Seznam družstev'!$B12,Nastavení!$B$10:$F$22,5,FALSE)),N12,   N12 + VLOOKUP('Seznam družstev'!$B12,Nastavení!$B$10:$F$22,5,FALSE)), "")</f>
        <v/>
      </c>
      <c r="P12" s="16" t="str">
        <f>IF($A12 &lt;&gt;"", COUNTIF($O$7:$O12, $O12) -1, "")</f>
        <v/>
      </c>
      <c r="Q12" s="16" t="str">
        <f t="shared" si="1"/>
        <v/>
      </c>
      <c r="R12" s="16" t="str">
        <f>IF(A12&lt;&gt;"",  SUMPRODUCT(--('Seznam družstev'!$A$7:$A$50&lt;&gt;""),--('Seznam družstev'!$B$7:$B$50&lt;&gt;"MZ"),--('Seznam družstev'!$B$7:$B$50='Seznam družstev'!$B12),--($N$7:$N$50=$N12)),"")</f>
        <v/>
      </c>
    </row>
    <row r="13" spans="1:18">
      <c r="A13" s="16" t="str">
        <f>IF('Seznam družstev'!A13&lt;&gt;"",'Seznam družstev'!A13,"")</f>
        <v/>
      </c>
      <c r="B13" s="16" t="str">
        <f>IF(A13&lt;&gt;"",IF( 'Seznam družstev'!$O13&lt;&gt;"",'Seznam družstev'!$O13, 0),"")</f>
        <v/>
      </c>
      <c r="C13" s="16" t="str">
        <f>IF($A13&lt;&gt;"", 1+SUMPRODUCT(--($A$7:$A$107&lt;&gt;""), --('Seznam družstev'!$B$7:$B$107='Seznam družstev'!$B13), --($B13 &lt; $B$7:$B$107)), "")</f>
        <v/>
      </c>
      <c r="D13" s="16" t="str">
        <f>IF($A13&lt;&gt;"", SUMPRODUCT( --('Seznam družstev'!$B$7:$B$107='Seznam družstev'!$B13), --($C13 = $C$7:$C$107),--('Seznam družstev'!$M13 &lt;'Seznam družstev'!$M$7:$M$107)), "")</f>
        <v/>
      </c>
      <c r="E13" s="16" t="str">
        <f>IF($A13&lt;&gt;"", SUMPRODUCT( --('Seznam družstev'!$B$7:$B$107='Seznam družstev'!$B13), --($C13 = $C$7:$C$107), --('Seznam družstev'!$M13 = 'Seznam družstev'!$M$7:$M$107),  --('Seznam družstev'!$L13 &lt; 'Seznam družstev'!$L$7:$L$107)), "")</f>
        <v/>
      </c>
      <c r="F13" s="16" t="str">
        <f>IF($A13&lt;&gt;"", SUMPRODUCT( --('Seznam družstev'!$B$7:$B$107='Seznam družstev'!$B13), --($C13 = $C$7:$C$107), --('Seznam družstev'!$M13 = 'Seznam družstev'!$M$7:$M$107),  --('Seznam družstev'!$L13 = 'Seznam družstev'!$L$7:$L$107),  --('Seznam družstev'!$K13 &lt; 'Seznam družstev'!$K$7:$K$107)), "")</f>
        <v/>
      </c>
      <c r="G13" s="16" t="str">
        <f>IF($A13&lt;&gt;"", SUMPRODUCT( --('Seznam družstev'!$B$7:$B$107='Seznam družstev'!$B13), --($C13 = $C$7:$C$107), --('Seznam družstev'!$M13 = 'Seznam družstev'!$M$7:$M$107),  --('Seznam družstev'!$L13 = 'Seznam družstev'!$L$7:$L$107),  --('Seznam družstev'!$K13 = 'Seznam družstev'!$K$7:$K$107),  --('Seznam družstev'!$J13 &lt; 'Seznam družstev'!$J$7:$J$107)), "")</f>
        <v/>
      </c>
      <c r="H13" s="16" t="str">
        <f>IF($A13&lt;&gt;"", SUMPRODUCT( --('Seznam družstev'!$B$7:$B$107='Seznam družstev'!$B13), --($C13 = $C$7:$C$107), --('Seznam družstev'!$M13 = 'Seznam družstev'!$M$7:$M$107),  --('Seznam družstev'!$L13 = 'Seznam družstev'!$L$7:$L$107),  --('Seznam družstev'!$K13 = 'Seznam družstev'!$K$7:$K$107),  --('Seznam družstev'!$J13 = 'Seznam družstev'!$J$7:$J$107), --('Seznam družstev'!$I13 &lt; 'Seznam družstev'!$I$7:$I$107)), "")</f>
        <v/>
      </c>
      <c r="I13" s="16" t="str">
        <f>IF($A13&lt;&gt;"", SUMPRODUCT( --('Seznam družstev'!$B$7:$B$107='Seznam družstev'!$B13), --($C13 = $C$7:$C$107), --('Seznam družstev'!$M13 = 'Seznam družstev'!$M$7:$M$107),  --('Seznam družstev'!$L13 = 'Seznam družstev'!$L$7:$L$107),  --('Seznam družstev'!$K13 = 'Seznam družstev'!$K$7:$K$107),  --('Seznam družstev'!$J13 = 'Seznam družstev'!$J$7:$J$107), --('Seznam družstev'!$I13 = 'Seznam družstev'!$I$7:$I$107), --('Seznam družstev'!$H13 &lt; 'Seznam družstev'!$H$7:$H$107)), "")</f>
        <v/>
      </c>
      <c r="J13" s="16" t="str">
        <f>IF($A13&lt;&gt;"", SUMPRODUCT( --('Seznam družstev'!$B$7:$B$107='Seznam družstev'!$B13), --($C13 = $C$7:$C$107), --('Seznam družstev'!$M13 = 'Seznam družstev'!$M$7:$M$107),  --('Seznam družstev'!$L13 = 'Seznam družstev'!$L$7:$L$107),  --('Seznam družstev'!$K13 = 'Seznam družstev'!$K$7:$K$107),  --('Seznam družstev'!$J13 = 'Seznam družstev'!$J$7:$J$107), --('Seznam družstev'!$I13 = 'Seznam družstev'!$I$7:$I$107),  --('Seznam družstev'!$H13 = 'Seznam družstev'!$H$7:$H$107),  --('Seznam družstev'!$G13 &lt; 'Seznam družstev'!$G$7:$G$107)), "")</f>
        <v/>
      </c>
      <c r="K13" s="16" t="str">
        <f>IF($A13&lt;&gt;"", SUMPRODUCT( --('Seznam družstev'!$B$7:$B$107='Seznam družstev'!$B13), --($C13 = $C$7:$C$107), --('Seznam družstev'!$M13 = 'Seznam družstev'!$M$7:$M$107),  --('Seznam družstev'!$L13 = 'Seznam družstev'!$L$7:$L$107),  --('Seznam družstev'!$K13 = 'Seznam družstev'!$K$7:$K$107),  --('Seznam družstev'!$J13 = 'Seznam družstev'!$J$7:$J$107), --('Seznam družstev'!$I13 = 'Seznam družstev'!$I$7:$I$107),  --('Seznam družstev'!$H13 = 'Seznam družstev'!$H$7:$H$107), --('Seznam družstev'!$G13 = 'Seznam družstev'!$G$7:$G$107), --('Seznam družstev'!$F13 &lt; 'Seznam družstev'!$F$7:$F$107)), "")</f>
        <v/>
      </c>
      <c r="L13" s="16" t="str">
        <f>IF($A13&lt;&gt;"", SUMPRODUCT( --('Seznam družstev'!$B$7:$B$107='Seznam družstev'!$B13), --($C13 = $C$7:$C$107), --('Seznam družstev'!$M13 = 'Seznam družstev'!$M$7:$M$107),  --('Seznam družstev'!$L13 = 'Seznam družstev'!$L$7:$L$107),  --('Seznam družstev'!$K13 = 'Seznam družstev'!$K$7:$K$107),  --('Seznam družstev'!$J13 = 'Seznam družstev'!$J$7:$J$107), --('Seznam družstev'!$I13 ='Seznam družstev'!$I$7:$I$107),  --('Seznam družstev'!$H13 = 'Seznam družstev'!$H$7:$H$107), --('Seznam družstev'!$G13 = 'Seznam družstev'!$G$7:$G$107), --('Seznam družstev'!$F13 = 'Seznam družstev'!$F$7:$F$107), --('Seznam družstev'!$E13 &lt; 'Seznam družstev'!$E$7:$E$107)), "")</f>
        <v/>
      </c>
      <c r="M13" s="16" t="str">
        <f>IF($A13&lt;&gt;"", SUMPRODUCT( --('Seznam družstev'!$B$7:$B$107='Seznam družstev'!$B13), --($C13 = $C$7:$C$107), --('Seznam družstev'!$M13 = 'Seznam družstev'!$M$7:$M$107),  --('Seznam družstev'!$L13 = 'Seznam družstev'!$L$7:$L$107),  --('Seznam družstev'!$K13 = 'Seznam družstev'!$K$7:$K$107),  --('Seznam družstev'!$J13 = 'Seznam družstev'!$J$7:$J$107), --('Seznam družstev'!$I13 = 'Seznam družstev'!$I$7:$I$107),  --('Seznam družstev'!$H13 = 'Seznam družstev'!$H$7:$H$107),  --('Seznam družstev'!$G13 = 'Seznam družstev'!$G$7:$G$107), --('Seznam družstev'!$F13 = 'Seznam družstev'!$F$7:$F$107), --('Seznam družstev'!$E13 = 'Seznam družstev'!$E$7:$E$107), --('Seznam družstev'!$N13 &lt;'Seznam družstev'!$N$7:$N$107)), "")</f>
        <v/>
      </c>
      <c r="N13" s="16" t="str">
        <f t="shared" si="0"/>
        <v/>
      </c>
      <c r="O13" s="16" t="str">
        <f>IF(A13&lt;&gt;"", IF(ISNA(VLOOKUP('Seznam družstev'!$B13,Nastavení!$B$10:$F$22,5,FALSE)),N13,   N13 + VLOOKUP('Seznam družstev'!$B13,Nastavení!$B$10:$F$22,5,FALSE)), "")</f>
        <v/>
      </c>
      <c r="P13" s="16" t="str">
        <f>IF($A13 &lt;&gt;"", COUNTIF($O$7:$O13, $O13) -1, "")</f>
        <v/>
      </c>
      <c r="Q13" s="16" t="str">
        <f t="shared" si="1"/>
        <v/>
      </c>
      <c r="R13" s="16" t="str">
        <f>IF(A13&lt;&gt;"",  SUMPRODUCT(--('Seznam družstev'!$A$7:$A$50&lt;&gt;""),--('Seznam družstev'!$B$7:$B$50&lt;&gt;"MZ"),--('Seznam družstev'!$B$7:$B$50='Seznam družstev'!$B13),--($N$7:$N$50=$N13)),"")</f>
        <v/>
      </c>
    </row>
    <row r="14" spans="1:18">
      <c r="A14" s="16" t="str">
        <f>IF('Seznam družstev'!A14&lt;&gt;"",'Seznam družstev'!A14,"")</f>
        <v/>
      </c>
      <c r="B14" s="16" t="str">
        <f>IF(A14&lt;&gt;"",IF( 'Seznam družstev'!$O14&lt;&gt;"",'Seznam družstev'!$O14, 0),"")</f>
        <v/>
      </c>
      <c r="C14" s="16" t="str">
        <f>IF($A14&lt;&gt;"", 1+SUMPRODUCT(--($A$7:$A$107&lt;&gt;""), --('Seznam družstev'!$B$7:$B$107='Seznam družstev'!$B14), --($B14 &lt; $B$7:$B$107)), "")</f>
        <v/>
      </c>
      <c r="D14" s="16" t="str">
        <f>IF($A14&lt;&gt;"", SUMPRODUCT( --('Seznam družstev'!$B$7:$B$107='Seznam družstev'!$B14), --($C14 = $C$7:$C$107),--('Seznam družstev'!$M14 &lt;'Seznam družstev'!$M$7:$M$107)), "")</f>
        <v/>
      </c>
      <c r="E14" s="16" t="str">
        <f>IF($A14&lt;&gt;"", SUMPRODUCT( --('Seznam družstev'!$B$7:$B$107='Seznam družstev'!$B14), --($C14 = $C$7:$C$107), --('Seznam družstev'!$M14 = 'Seznam družstev'!$M$7:$M$107),  --('Seznam družstev'!$L14 &lt; 'Seznam družstev'!$L$7:$L$107)), "")</f>
        <v/>
      </c>
      <c r="F14" s="16" t="str">
        <f>IF($A14&lt;&gt;"", SUMPRODUCT( --('Seznam družstev'!$B$7:$B$107='Seznam družstev'!$B14), --($C14 = $C$7:$C$107), --('Seznam družstev'!$M14 = 'Seznam družstev'!$M$7:$M$107),  --('Seznam družstev'!$L14 = 'Seznam družstev'!$L$7:$L$107),  --('Seznam družstev'!$K14 &lt; 'Seznam družstev'!$K$7:$K$107)), "")</f>
        <v/>
      </c>
      <c r="G14" s="16" t="str">
        <f>IF($A14&lt;&gt;"", SUMPRODUCT( --('Seznam družstev'!$B$7:$B$107='Seznam družstev'!$B14), --($C14 = $C$7:$C$107), --('Seznam družstev'!$M14 = 'Seznam družstev'!$M$7:$M$107),  --('Seznam družstev'!$L14 = 'Seznam družstev'!$L$7:$L$107),  --('Seznam družstev'!$K14 = 'Seznam družstev'!$K$7:$K$107),  --('Seznam družstev'!$J14 &lt; 'Seznam družstev'!$J$7:$J$107)), "")</f>
        <v/>
      </c>
      <c r="H14" s="16" t="str">
        <f>IF($A14&lt;&gt;"", SUMPRODUCT( --('Seznam družstev'!$B$7:$B$107='Seznam družstev'!$B14), --($C14 = $C$7:$C$107), --('Seznam družstev'!$M14 = 'Seznam družstev'!$M$7:$M$107),  --('Seznam družstev'!$L14 = 'Seznam družstev'!$L$7:$L$107),  --('Seznam družstev'!$K14 = 'Seznam družstev'!$K$7:$K$107),  --('Seznam družstev'!$J14 = 'Seznam družstev'!$J$7:$J$107), --('Seznam družstev'!$I14 &lt; 'Seznam družstev'!$I$7:$I$107)), "")</f>
        <v/>
      </c>
      <c r="I14" s="16" t="str">
        <f>IF($A14&lt;&gt;"", SUMPRODUCT( --('Seznam družstev'!$B$7:$B$107='Seznam družstev'!$B14), --($C14 = $C$7:$C$107), --('Seznam družstev'!$M14 = 'Seznam družstev'!$M$7:$M$107),  --('Seznam družstev'!$L14 = 'Seznam družstev'!$L$7:$L$107),  --('Seznam družstev'!$K14 = 'Seznam družstev'!$K$7:$K$107),  --('Seznam družstev'!$J14 = 'Seznam družstev'!$J$7:$J$107), --('Seznam družstev'!$I14 = 'Seznam družstev'!$I$7:$I$107), --('Seznam družstev'!$H14 &lt; 'Seznam družstev'!$H$7:$H$107)), "")</f>
        <v/>
      </c>
      <c r="J14" s="16" t="str">
        <f>IF($A14&lt;&gt;"", SUMPRODUCT( --('Seznam družstev'!$B$7:$B$107='Seznam družstev'!$B14), --($C14 = $C$7:$C$107), --('Seznam družstev'!$M14 = 'Seznam družstev'!$M$7:$M$107),  --('Seznam družstev'!$L14 = 'Seznam družstev'!$L$7:$L$107),  --('Seznam družstev'!$K14 = 'Seznam družstev'!$K$7:$K$107),  --('Seznam družstev'!$J14 = 'Seznam družstev'!$J$7:$J$107), --('Seznam družstev'!$I14 = 'Seznam družstev'!$I$7:$I$107),  --('Seznam družstev'!$H14 = 'Seznam družstev'!$H$7:$H$107),  --('Seznam družstev'!$G14 &lt; 'Seznam družstev'!$G$7:$G$107)), "")</f>
        <v/>
      </c>
      <c r="K14" s="16" t="str">
        <f>IF($A14&lt;&gt;"", SUMPRODUCT( --('Seznam družstev'!$B$7:$B$107='Seznam družstev'!$B14), --($C14 = $C$7:$C$107), --('Seznam družstev'!$M14 = 'Seznam družstev'!$M$7:$M$107),  --('Seznam družstev'!$L14 = 'Seznam družstev'!$L$7:$L$107),  --('Seznam družstev'!$K14 = 'Seznam družstev'!$K$7:$K$107),  --('Seznam družstev'!$J14 = 'Seznam družstev'!$J$7:$J$107), --('Seznam družstev'!$I14 = 'Seznam družstev'!$I$7:$I$107),  --('Seznam družstev'!$H14 = 'Seznam družstev'!$H$7:$H$107), --('Seznam družstev'!$G14 = 'Seznam družstev'!$G$7:$G$107), --('Seznam družstev'!$F14 &lt; 'Seznam družstev'!$F$7:$F$107)), "")</f>
        <v/>
      </c>
      <c r="L14" s="16" t="str">
        <f>IF($A14&lt;&gt;"", SUMPRODUCT( --('Seznam družstev'!$B$7:$B$107='Seznam družstev'!$B14), --($C14 = $C$7:$C$107), --('Seznam družstev'!$M14 = 'Seznam družstev'!$M$7:$M$107),  --('Seznam družstev'!$L14 = 'Seznam družstev'!$L$7:$L$107),  --('Seznam družstev'!$K14 = 'Seznam družstev'!$K$7:$K$107),  --('Seznam družstev'!$J14 = 'Seznam družstev'!$J$7:$J$107), --('Seznam družstev'!$I14 ='Seznam družstev'!$I$7:$I$107),  --('Seznam družstev'!$H14 = 'Seznam družstev'!$H$7:$H$107), --('Seznam družstev'!$G14 = 'Seznam družstev'!$G$7:$G$107), --('Seznam družstev'!$F14 = 'Seznam družstev'!$F$7:$F$107), --('Seznam družstev'!$E14 &lt; 'Seznam družstev'!$E$7:$E$107)), "")</f>
        <v/>
      </c>
      <c r="M14" s="16" t="str">
        <f>IF($A14&lt;&gt;"", SUMPRODUCT( --('Seznam družstev'!$B$7:$B$107='Seznam družstev'!$B14), --($C14 = $C$7:$C$107), --('Seznam družstev'!$M14 = 'Seznam družstev'!$M$7:$M$107),  --('Seznam družstev'!$L14 = 'Seznam družstev'!$L$7:$L$107),  --('Seznam družstev'!$K14 = 'Seznam družstev'!$K$7:$K$107),  --('Seznam družstev'!$J14 = 'Seznam družstev'!$J$7:$J$107), --('Seznam družstev'!$I14 = 'Seznam družstev'!$I$7:$I$107),  --('Seznam družstev'!$H14 = 'Seznam družstev'!$H$7:$H$107),  --('Seznam družstev'!$G14 = 'Seznam družstev'!$G$7:$G$107), --('Seznam družstev'!$F14 = 'Seznam družstev'!$F$7:$F$107), --('Seznam družstev'!$E14 = 'Seznam družstev'!$E$7:$E$107), --('Seznam družstev'!$N14 &lt;'Seznam družstev'!$N$7:$N$107)), "")</f>
        <v/>
      </c>
      <c r="N14" s="16" t="str">
        <f t="shared" si="0"/>
        <v/>
      </c>
      <c r="O14" s="16" t="str">
        <f>IF(A14&lt;&gt;"", IF(ISNA(VLOOKUP('Seznam družstev'!$B14,Nastavení!$B$10:$F$22,5,FALSE)),N14,   N14 + VLOOKUP('Seznam družstev'!$B14,Nastavení!$B$10:$F$22,5,FALSE)), "")</f>
        <v/>
      </c>
      <c r="P14" s="16" t="str">
        <f>IF($A14 &lt;&gt;"", COUNTIF($O$7:$O14, $O14) -1, "")</f>
        <v/>
      </c>
      <c r="Q14" s="16" t="str">
        <f t="shared" si="1"/>
        <v/>
      </c>
      <c r="R14" s="16" t="str">
        <f>IF(A14&lt;&gt;"",  SUMPRODUCT(--('Seznam družstev'!$A$7:$A$50&lt;&gt;""),--('Seznam družstev'!$B$7:$B$50&lt;&gt;"MZ"),--('Seznam družstev'!$B$7:$B$50='Seznam družstev'!$B14),--($N$7:$N$50=$N14)),"")</f>
        <v/>
      </c>
    </row>
    <row r="15" spans="1:18">
      <c r="A15" s="16" t="str">
        <f>IF('Seznam družstev'!A15&lt;&gt;"",'Seznam družstev'!A15,"")</f>
        <v/>
      </c>
      <c r="B15" s="16" t="str">
        <f>IF(A15&lt;&gt;"",IF( 'Seznam družstev'!$O15&lt;&gt;"",'Seznam družstev'!$O15, 0),"")</f>
        <v/>
      </c>
      <c r="C15" s="16" t="str">
        <f>IF($A15&lt;&gt;"", 1+SUMPRODUCT(--($A$7:$A$107&lt;&gt;""), --('Seznam družstev'!$B$7:$B$107='Seznam družstev'!$B15), --($B15 &lt; $B$7:$B$107)), "")</f>
        <v/>
      </c>
      <c r="D15" s="16" t="str">
        <f>IF($A15&lt;&gt;"", SUMPRODUCT( --('Seznam družstev'!$B$7:$B$107='Seznam družstev'!$B15), --($C15 = $C$7:$C$107),--('Seznam družstev'!$M15 &lt;'Seznam družstev'!$M$7:$M$107)), "")</f>
        <v/>
      </c>
      <c r="E15" s="16" t="str">
        <f>IF($A15&lt;&gt;"", SUMPRODUCT( --('Seznam družstev'!$B$7:$B$107='Seznam družstev'!$B15), --($C15 = $C$7:$C$107), --('Seznam družstev'!$M15 = 'Seznam družstev'!$M$7:$M$107),  --('Seznam družstev'!$L15 &lt; 'Seznam družstev'!$L$7:$L$107)), "")</f>
        <v/>
      </c>
      <c r="F15" s="16" t="str">
        <f>IF($A15&lt;&gt;"", SUMPRODUCT( --('Seznam družstev'!$B$7:$B$107='Seznam družstev'!$B15), --($C15 = $C$7:$C$107), --('Seznam družstev'!$M15 = 'Seznam družstev'!$M$7:$M$107),  --('Seznam družstev'!$L15 = 'Seznam družstev'!$L$7:$L$107),  --('Seznam družstev'!$K15 &lt; 'Seznam družstev'!$K$7:$K$107)), "")</f>
        <v/>
      </c>
      <c r="G15" s="16" t="str">
        <f>IF($A15&lt;&gt;"", SUMPRODUCT( --('Seznam družstev'!$B$7:$B$107='Seznam družstev'!$B15), --($C15 = $C$7:$C$107), --('Seznam družstev'!$M15 = 'Seznam družstev'!$M$7:$M$107),  --('Seznam družstev'!$L15 = 'Seznam družstev'!$L$7:$L$107),  --('Seznam družstev'!$K15 = 'Seznam družstev'!$K$7:$K$107),  --('Seznam družstev'!$J15 &lt; 'Seznam družstev'!$J$7:$J$107)), "")</f>
        <v/>
      </c>
      <c r="H15" s="16" t="str">
        <f>IF($A15&lt;&gt;"", SUMPRODUCT( --('Seznam družstev'!$B$7:$B$107='Seznam družstev'!$B15), --($C15 = $C$7:$C$107), --('Seznam družstev'!$M15 = 'Seznam družstev'!$M$7:$M$107),  --('Seznam družstev'!$L15 = 'Seznam družstev'!$L$7:$L$107),  --('Seznam družstev'!$K15 = 'Seznam družstev'!$K$7:$K$107),  --('Seznam družstev'!$J15 = 'Seznam družstev'!$J$7:$J$107), --('Seznam družstev'!$I15 &lt; 'Seznam družstev'!$I$7:$I$107)), "")</f>
        <v/>
      </c>
      <c r="I15" s="16" t="str">
        <f>IF($A15&lt;&gt;"", SUMPRODUCT( --('Seznam družstev'!$B$7:$B$107='Seznam družstev'!$B15), --($C15 = $C$7:$C$107), --('Seznam družstev'!$M15 = 'Seznam družstev'!$M$7:$M$107),  --('Seznam družstev'!$L15 = 'Seznam družstev'!$L$7:$L$107),  --('Seznam družstev'!$K15 = 'Seznam družstev'!$K$7:$K$107),  --('Seznam družstev'!$J15 = 'Seznam družstev'!$J$7:$J$107), --('Seznam družstev'!$I15 = 'Seznam družstev'!$I$7:$I$107), --('Seznam družstev'!$H15 &lt; 'Seznam družstev'!$H$7:$H$107)), "")</f>
        <v/>
      </c>
      <c r="J15" s="16" t="str">
        <f>IF($A15&lt;&gt;"", SUMPRODUCT( --('Seznam družstev'!$B$7:$B$107='Seznam družstev'!$B15), --($C15 = $C$7:$C$107), --('Seznam družstev'!$M15 = 'Seznam družstev'!$M$7:$M$107),  --('Seznam družstev'!$L15 = 'Seznam družstev'!$L$7:$L$107),  --('Seznam družstev'!$K15 = 'Seznam družstev'!$K$7:$K$107),  --('Seznam družstev'!$J15 = 'Seznam družstev'!$J$7:$J$107), --('Seznam družstev'!$I15 = 'Seznam družstev'!$I$7:$I$107),  --('Seznam družstev'!$H15 = 'Seznam družstev'!$H$7:$H$107),  --('Seznam družstev'!$G15 &lt; 'Seznam družstev'!$G$7:$G$107)), "")</f>
        <v/>
      </c>
      <c r="K15" s="16" t="str">
        <f>IF($A15&lt;&gt;"", SUMPRODUCT( --('Seznam družstev'!$B$7:$B$107='Seznam družstev'!$B15), --($C15 = $C$7:$C$107), --('Seznam družstev'!$M15 = 'Seznam družstev'!$M$7:$M$107),  --('Seznam družstev'!$L15 = 'Seznam družstev'!$L$7:$L$107),  --('Seznam družstev'!$K15 = 'Seznam družstev'!$K$7:$K$107),  --('Seznam družstev'!$J15 = 'Seznam družstev'!$J$7:$J$107), --('Seznam družstev'!$I15 = 'Seznam družstev'!$I$7:$I$107),  --('Seznam družstev'!$H15 = 'Seznam družstev'!$H$7:$H$107), --('Seznam družstev'!$G15 = 'Seznam družstev'!$G$7:$G$107), --('Seznam družstev'!$F15 &lt; 'Seznam družstev'!$F$7:$F$107)), "")</f>
        <v/>
      </c>
      <c r="L15" s="16" t="str">
        <f>IF($A15&lt;&gt;"", SUMPRODUCT( --('Seznam družstev'!$B$7:$B$107='Seznam družstev'!$B15), --($C15 = $C$7:$C$107), --('Seznam družstev'!$M15 = 'Seznam družstev'!$M$7:$M$107),  --('Seznam družstev'!$L15 = 'Seznam družstev'!$L$7:$L$107),  --('Seznam družstev'!$K15 = 'Seznam družstev'!$K$7:$K$107),  --('Seznam družstev'!$J15 = 'Seznam družstev'!$J$7:$J$107), --('Seznam družstev'!$I15 ='Seznam družstev'!$I$7:$I$107),  --('Seznam družstev'!$H15 = 'Seznam družstev'!$H$7:$H$107), --('Seznam družstev'!$G15 = 'Seznam družstev'!$G$7:$G$107), --('Seznam družstev'!$F15 = 'Seznam družstev'!$F$7:$F$107), --('Seznam družstev'!$E15 &lt; 'Seznam družstev'!$E$7:$E$107)), "")</f>
        <v/>
      </c>
      <c r="M15" s="16" t="str">
        <f>IF($A15&lt;&gt;"", SUMPRODUCT( --('Seznam družstev'!$B$7:$B$107='Seznam družstev'!$B15), --($C15 = $C$7:$C$107), --('Seznam družstev'!$M15 = 'Seznam družstev'!$M$7:$M$107),  --('Seznam družstev'!$L15 = 'Seznam družstev'!$L$7:$L$107),  --('Seznam družstev'!$K15 = 'Seznam družstev'!$K$7:$K$107),  --('Seznam družstev'!$J15 = 'Seznam družstev'!$J$7:$J$107), --('Seznam družstev'!$I15 = 'Seznam družstev'!$I$7:$I$107),  --('Seznam družstev'!$H15 = 'Seznam družstev'!$H$7:$H$107),  --('Seznam družstev'!$G15 = 'Seznam družstev'!$G$7:$G$107), --('Seznam družstev'!$F15 = 'Seznam družstev'!$F$7:$F$107), --('Seznam družstev'!$E15 = 'Seznam družstev'!$E$7:$E$107), --('Seznam družstev'!$N15 &lt;'Seznam družstev'!$N$7:$N$107)), "")</f>
        <v/>
      </c>
      <c r="N15" s="16" t="str">
        <f t="shared" si="0"/>
        <v/>
      </c>
      <c r="O15" s="16" t="str">
        <f>IF(A15&lt;&gt;"", IF(ISNA(VLOOKUP('Seznam družstev'!$B15,Nastavení!$B$10:$F$22,5,FALSE)),N15,   N15 + VLOOKUP('Seznam družstev'!$B15,Nastavení!$B$10:$F$22,5,FALSE)), "")</f>
        <v/>
      </c>
      <c r="P15" s="16" t="str">
        <f>IF($A15 &lt;&gt;"", COUNTIF($O$7:$O15, $O15) -1, "")</f>
        <v/>
      </c>
      <c r="Q15" s="16" t="str">
        <f t="shared" si="1"/>
        <v/>
      </c>
      <c r="R15" s="16" t="str">
        <f>IF(A15&lt;&gt;"",  SUMPRODUCT(--('Seznam družstev'!$A$7:$A$50&lt;&gt;""),--('Seznam družstev'!$B$7:$B$50&lt;&gt;"MZ"),--('Seznam družstev'!$B$7:$B$50='Seznam družstev'!$B15),--($N$7:$N$50=$N15)),"")</f>
        <v/>
      </c>
    </row>
    <row r="16" spans="1:18">
      <c r="A16" s="16" t="str">
        <f>IF('Seznam družstev'!A16&lt;&gt;"",'Seznam družstev'!A16,"")</f>
        <v/>
      </c>
      <c r="B16" s="16" t="str">
        <f>IF(A16&lt;&gt;"",IF( 'Seznam družstev'!$O16&lt;&gt;"",'Seznam družstev'!$O16, 0),"")</f>
        <v/>
      </c>
      <c r="C16" s="16" t="str">
        <f>IF($A16&lt;&gt;"", 1+SUMPRODUCT(--($A$7:$A$107&lt;&gt;""), --('Seznam družstev'!$B$7:$B$107='Seznam družstev'!$B16), --($B16 &lt; $B$7:$B$107)), "")</f>
        <v/>
      </c>
      <c r="D16" s="16" t="str">
        <f>IF($A16&lt;&gt;"", SUMPRODUCT( --('Seznam družstev'!$B$7:$B$107='Seznam družstev'!$B16), --($C16 = $C$7:$C$107),--('Seznam družstev'!$M16 &lt;'Seznam družstev'!$M$7:$M$107)), "")</f>
        <v/>
      </c>
      <c r="E16" s="16" t="str">
        <f>IF($A16&lt;&gt;"", SUMPRODUCT( --('Seznam družstev'!$B$7:$B$107='Seznam družstev'!$B16), --($C16 = $C$7:$C$107), --('Seznam družstev'!$M16 = 'Seznam družstev'!$M$7:$M$107),  --('Seznam družstev'!$L16 &lt; 'Seznam družstev'!$L$7:$L$107)), "")</f>
        <v/>
      </c>
      <c r="F16" s="16" t="str">
        <f>IF($A16&lt;&gt;"", SUMPRODUCT( --('Seznam družstev'!$B$7:$B$107='Seznam družstev'!$B16), --($C16 = $C$7:$C$107), --('Seznam družstev'!$M16 = 'Seznam družstev'!$M$7:$M$107),  --('Seznam družstev'!$L16 = 'Seznam družstev'!$L$7:$L$107),  --('Seznam družstev'!$K16 &lt; 'Seznam družstev'!$K$7:$K$107)), "")</f>
        <v/>
      </c>
      <c r="G16" s="16" t="str">
        <f>IF($A16&lt;&gt;"", SUMPRODUCT( --('Seznam družstev'!$B$7:$B$107='Seznam družstev'!$B16), --($C16 = $C$7:$C$107), --('Seznam družstev'!$M16 = 'Seznam družstev'!$M$7:$M$107),  --('Seznam družstev'!$L16 = 'Seznam družstev'!$L$7:$L$107),  --('Seznam družstev'!$K16 = 'Seznam družstev'!$K$7:$K$107),  --('Seznam družstev'!$J16 &lt; 'Seznam družstev'!$J$7:$J$107)), "")</f>
        <v/>
      </c>
      <c r="H16" s="16" t="str">
        <f>IF($A16&lt;&gt;"", SUMPRODUCT( --('Seznam družstev'!$B$7:$B$107='Seznam družstev'!$B16), --($C16 = $C$7:$C$107), --('Seznam družstev'!$M16 = 'Seznam družstev'!$M$7:$M$107),  --('Seznam družstev'!$L16 = 'Seznam družstev'!$L$7:$L$107),  --('Seznam družstev'!$K16 = 'Seznam družstev'!$K$7:$K$107),  --('Seznam družstev'!$J16 = 'Seznam družstev'!$J$7:$J$107), --('Seznam družstev'!$I16 &lt; 'Seznam družstev'!$I$7:$I$107)), "")</f>
        <v/>
      </c>
      <c r="I16" s="16" t="str">
        <f>IF($A16&lt;&gt;"", SUMPRODUCT( --('Seznam družstev'!$B$7:$B$107='Seznam družstev'!$B16), --($C16 = $C$7:$C$107), --('Seznam družstev'!$M16 = 'Seznam družstev'!$M$7:$M$107),  --('Seznam družstev'!$L16 = 'Seznam družstev'!$L$7:$L$107),  --('Seznam družstev'!$K16 = 'Seznam družstev'!$K$7:$K$107),  --('Seznam družstev'!$J16 = 'Seznam družstev'!$J$7:$J$107), --('Seznam družstev'!$I16 = 'Seznam družstev'!$I$7:$I$107), --('Seznam družstev'!$H16 &lt; 'Seznam družstev'!$H$7:$H$107)), "")</f>
        <v/>
      </c>
      <c r="J16" s="16" t="str">
        <f>IF($A16&lt;&gt;"", SUMPRODUCT( --('Seznam družstev'!$B$7:$B$107='Seznam družstev'!$B16), --($C16 = $C$7:$C$107), --('Seznam družstev'!$M16 = 'Seznam družstev'!$M$7:$M$107),  --('Seznam družstev'!$L16 = 'Seznam družstev'!$L$7:$L$107),  --('Seznam družstev'!$K16 = 'Seznam družstev'!$K$7:$K$107),  --('Seznam družstev'!$J16 = 'Seznam družstev'!$J$7:$J$107), --('Seznam družstev'!$I16 = 'Seznam družstev'!$I$7:$I$107),  --('Seznam družstev'!$H16 = 'Seznam družstev'!$H$7:$H$107),  --('Seznam družstev'!$G16 &lt; 'Seznam družstev'!$G$7:$G$107)), "")</f>
        <v/>
      </c>
      <c r="K16" s="16" t="str">
        <f>IF($A16&lt;&gt;"", SUMPRODUCT( --('Seznam družstev'!$B$7:$B$107='Seznam družstev'!$B16), --($C16 = $C$7:$C$107), --('Seznam družstev'!$M16 = 'Seznam družstev'!$M$7:$M$107),  --('Seznam družstev'!$L16 = 'Seznam družstev'!$L$7:$L$107),  --('Seznam družstev'!$K16 = 'Seznam družstev'!$K$7:$K$107),  --('Seznam družstev'!$J16 = 'Seznam družstev'!$J$7:$J$107), --('Seznam družstev'!$I16 = 'Seznam družstev'!$I$7:$I$107),  --('Seznam družstev'!$H16 = 'Seznam družstev'!$H$7:$H$107), --('Seznam družstev'!$G16 = 'Seznam družstev'!$G$7:$G$107), --('Seznam družstev'!$F16 &lt; 'Seznam družstev'!$F$7:$F$107)), "")</f>
        <v/>
      </c>
      <c r="L16" s="16" t="str">
        <f>IF($A16&lt;&gt;"", SUMPRODUCT( --('Seznam družstev'!$B$7:$B$107='Seznam družstev'!$B16), --($C16 = $C$7:$C$107), --('Seznam družstev'!$M16 = 'Seznam družstev'!$M$7:$M$107),  --('Seznam družstev'!$L16 = 'Seznam družstev'!$L$7:$L$107),  --('Seznam družstev'!$K16 = 'Seznam družstev'!$K$7:$K$107),  --('Seznam družstev'!$J16 = 'Seznam družstev'!$J$7:$J$107), --('Seznam družstev'!$I16 ='Seznam družstev'!$I$7:$I$107),  --('Seznam družstev'!$H16 = 'Seznam družstev'!$H$7:$H$107), --('Seznam družstev'!$G16 = 'Seznam družstev'!$G$7:$G$107), --('Seznam družstev'!$F16 = 'Seznam družstev'!$F$7:$F$107), --('Seznam družstev'!$E16 &lt; 'Seznam družstev'!$E$7:$E$107)), "")</f>
        <v/>
      </c>
      <c r="M16" s="16" t="str">
        <f>IF($A16&lt;&gt;"", SUMPRODUCT( --('Seznam družstev'!$B$7:$B$107='Seznam družstev'!$B16), --($C16 = $C$7:$C$107), --('Seznam družstev'!$M16 = 'Seznam družstev'!$M$7:$M$107),  --('Seznam družstev'!$L16 = 'Seznam družstev'!$L$7:$L$107),  --('Seznam družstev'!$K16 = 'Seznam družstev'!$K$7:$K$107),  --('Seznam družstev'!$J16 = 'Seznam družstev'!$J$7:$J$107), --('Seznam družstev'!$I16 = 'Seznam družstev'!$I$7:$I$107),  --('Seznam družstev'!$H16 = 'Seznam družstev'!$H$7:$H$107),  --('Seznam družstev'!$G16 = 'Seznam družstev'!$G$7:$G$107), --('Seznam družstev'!$F16 = 'Seznam družstev'!$F$7:$F$107), --('Seznam družstev'!$E16 = 'Seznam družstev'!$E$7:$E$107), --('Seznam družstev'!$N16 &lt;'Seznam družstev'!$N$7:$N$107)), "")</f>
        <v/>
      </c>
      <c r="N16" s="16" t="str">
        <f t="shared" si="0"/>
        <v/>
      </c>
      <c r="O16" s="16" t="str">
        <f>IF(A16&lt;&gt;"", IF(ISNA(VLOOKUP('Seznam družstev'!$B16,Nastavení!$B$10:$F$22,5,FALSE)),N16,   N16 + VLOOKUP('Seznam družstev'!$B16,Nastavení!$B$10:$F$22,5,FALSE)), "")</f>
        <v/>
      </c>
      <c r="P16" s="16" t="str">
        <f>IF($A16 &lt;&gt;"", COUNTIF($O$7:$O16, $O16) -1, "")</f>
        <v/>
      </c>
      <c r="Q16" s="16" t="str">
        <f t="shared" si="1"/>
        <v/>
      </c>
      <c r="R16" s="16" t="str">
        <f>IF(A16&lt;&gt;"",  SUMPRODUCT(--('Seznam družstev'!$A$7:$A$50&lt;&gt;""),--('Seznam družstev'!$B$7:$B$50&lt;&gt;"MZ"),--('Seznam družstev'!$B$7:$B$50='Seznam družstev'!$B16),--($N$7:$N$50=$N16)),"")</f>
        <v/>
      </c>
    </row>
    <row r="17" spans="1:18">
      <c r="A17" s="16" t="str">
        <f>IF('Seznam družstev'!A17&lt;&gt;"",'Seznam družstev'!A17,"")</f>
        <v/>
      </c>
      <c r="B17" s="16" t="str">
        <f>IF(A17&lt;&gt;"",IF( 'Seznam družstev'!$O17&lt;&gt;"",'Seznam družstev'!$O17, 0),"")</f>
        <v/>
      </c>
      <c r="C17" s="16" t="str">
        <f>IF($A17&lt;&gt;"", 1+SUMPRODUCT(--($A$7:$A$107&lt;&gt;""), --('Seznam družstev'!$B$7:$B$107='Seznam družstev'!$B17), --($B17 &lt; $B$7:$B$107)), "")</f>
        <v/>
      </c>
      <c r="D17" s="16" t="str">
        <f>IF($A17&lt;&gt;"", SUMPRODUCT( --('Seznam družstev'!$B$7:$B$107='Seznam družstev'!$B17), --($C17 = $C$7:$C$107),--('Seznam družstev'!$M17 &lt;'Seznam družstev'!$M$7:$M$107)), "")</f>
        <v/>
      </c>
      <c r="E17" s="16" t="str">
        <f>IF($A17&lt;&gt;"", SUMPRODUCT( --('Seznam družstev'!$B$7:$B$107='Seznam družstev'!$B17), --($C17 = $C$7:$C$107), --('Seznam družstev'!$M17 = 'Seznam družstev'!$M$7:$M$107),  --('Seznam družstev'!$L17 &lt; 'Seznam družstev'!$L$7:$L$107)), "")</f>
        <v/>
      </c>
      <c r="F17" s="16" t="str">
        <f>IF($A17&lt;&gt;"", SUMPRODUCT( --('Seznam družstev'!$B$7:$B$107='Seznam družstev'!$B17), --($C17 = $C$7:$C$107), --('Seznam družstev'!$M17 = 'Seznam družstev'!$M$7:$M$107),  --('Seznam družstev'!$L17 = 'Seznam družstev'!$L$7:$L$107),  --('Seznam družstev'!$K17 &lt; 'Seznam družstev'!$K$7:$K$107)), "")</f>
        <v/>
      </c>
      <c r="G17" s="16" t="str">
        <f>IF($A17&lt;&gt;"", SUMPRODUCT( --('Seznam družstev'!$B$7:$B$107='Seznam družstev'!$B17), --($C17 = $C$7:$C$107), --('Seznam družstev'!$M17 = 'Seznam družstev'!$M$7:$M$107),  --('Seznam družstev'!$L17 = 'Seznam družstev'!$L$7:$L$107),  --('Seznam družstev'!$K17 = 'Seznam družstev'!$K$7:$K$107),  --('Seznam družstev'!$J17 &lt; 'Seznam družstev'!$J$7:$J$107)), "")</f>
        <v/>
      </c>
      <c r="H17" s="16" t="str">
        <f>IF($A17&lt;&gt;"", SUMPRODUCT( --('Seznam družstev'!$B$7:$B$107='Seznam družstev'!$B17), --($C17 = $C$7:$C$107), --('Seznam družstev'!$M17 = 'Seznam družstev'!$M$7:$M$107),  --('Seznam družstev'!$L17 = 'Seznam družstev'!$L$7:$L$107),  --('Seznam družstev'!$K17 = 'Seznam družstev'!$K$7:$K$107),  --('Seznam družstev'!$J17 = 'Seznam družstev'!$J$7:$J$107), --('Seznam družstev'!$I17 &lt; 'Seznam družstev'!$I$7:$I$107)), "")</f>
        <v/>
      </c>
      <c r="I17" s="16" t="str">
        <f>IF($A17&lt;&gt;"", SUMPRODUCT( --('Seznam družstev'!$B$7:$B$107='Seznam družstev'!$B17), --($C17 = $C$7:$C$107), --('Seznam družstev'!$M17 = 'Seznam družstev'!$M$7:$M$107),  --('Seznam družstev'!$L17 = 'Seznam družstev'!$L$7:$L$107),  --('Seznam družstev'!$K17 = 'Seznam družstev'!$K$7:$K$107),  --('Seznam družstev'!$J17 = 'Seznam družstev'!$J$7:$J$107), --('Seznam družstev'!$I17 = 'Seznam družstev'!$I$7:$I$107), --('Seznam družstev'!$H17 &lt; 'Seznam družstev'!$H$7:$H$107)), "")</f>
        <v/>
      </c>
      <c r="J17" s="16" t="str">
        <f>IF($A17&lt;&gt;"", SUMPRODUCT( --('Seznam družstev'!$B$7:$B$107='Seznam družstev'!$B17), --($C17 = $C$7:$C$107), --('Seznam družstev'!$M17 = 'Seznam družstev'!$M$7:$M$107),  --('Seznam družstev'!$L17 = 'Seznam družstev'!$L$7:$L$107),  --('Seznam družstev'!$K17 = 'Seznam družstev'!$K$7:$K$107),  --('Seznam družstev'!$J17 = 'Seznam družstev'!$J$7:$J$107), --('Seznam družstev'!$I17 = 'Seznam družstev'!$I$7:$I$107),  --('Seznam družstev'!$H17 = 'Seznam družstev'!$H$7:$H$107),  --('Seznam družstev'!$G17 &lt; 'Seznam družstev'!$G$7:$G$107)), "")</f>
        <v/>
      </c>
      <c r="K17" s="16" t="str">
        <f>IF($A17&lt;&gt;"", SUMPRODUCT( --('Seznam družstev'!$B$7:$B$107='Seznam družstev'!$B17), --($C17 = $C$7:$C$107), --('Seznam družstev'!$M17 = 'Seznam družstev'!$M$7:$M$107),  --('Seznam družstev'!$L17 = 'Seznam družstev'!$L$7:$L$107),  --('Seznam družstev'!$K17 = 'Seznam družstev'!$K$7:$K$107),  --('Seznam družstev'!$J17 = 'Seznam družstev'!$J$7:$J$107), --('Seznam družstev'!$I17 = 'Seznam družstev'!$I$7:$I$107),  --('Seznam družstev'!$H17 = 'Seznam družstev'!$H$7:$H$107), --('Seznam družstev'!$G17 = 'Seznam družstev'!$G$7:$G$107), --('Seznam družstev'!$F17 &lt; 'Seznam družstev'!$F$7:$F$107)), "")</f>
        <v/>
      </c>
      <c r="L17" s="16" t="str">
        <f>IF($A17&lt;&gt;"", SUMPRODUCT( --('Seznam družstev'!$B$7:$B$107='Seznam družstev'!$B17), --($C17 = $C$7:$C$107), --('Seznam družstev'!$M17 = 'Seznam družstev'!$M$7:$M$107),  --('Seznam družstev'!$L17 = 'Seznam družstev'!$L$7:$L$107),  --('Seznam družstev'!$K17 = 'Seznam družstev'!$K$7:$K$107),  --('Seznam družstev'!$J17 = 'Seznam družstev'!$J$7:$J$107), --('Seznam družstev'!$I17 ='Seznam družstev'!$I$7:$I$107),  --('Seznam družstev'!$H17 = 'Seznam družstev'!$H$7:$H$107), --('Seznam družstev'!$G17 = 'Seznam družstev'!$G$7:$G$107), --('Seznam družstev'!$F17 = 'Seznam družstev'!$F$7:$F$107), --('Seznam družstev'!$E17 &lt; 'Seznam družstev'!$E$7:$E$107)), "")</f>
        <v/>
      </c>
      <c r="M17" s="16" t="str">
        <f>IF($A17&lt;&gt;"", SUMPRODUCT( --('Seznam družstev'!$B$7:$B$107='Seznam družstev'!$B17), --($C17 = $C$7:$C$107), --('Seznam družstev'!$M17 = 'Seznam družstev'!$M$7:$M$107),  --('Seznam družstev'!$L17 = 'Seznam družstev'!$L$7:$L$107),  --('Seznam družstev'!$K17 = 'Seznam družstev'!$K$7:$K$107),  --('Seznam družstev'!$J17 = 'Seznam družstev'!$J$7:$J$107), --('Seznam družstev'!$I17 = 'Seznam družstev'!$I$7:$I$107),  --('Seznam družstev'!$H17 = 'Seznam družstev'!$H$7:$H$107),  --('Seznam družstev'!$G17 = 'Seznam družstev'!$G$7:$G$107), --('Seznam družstev'!$F17 = 'Seznam družstev'!$F$7:$F$107), --('Seznam družstev'!$E17 = 'Seznam družstev'!$E$7:$E$107), --('Seznam družstev'!$N17 &lt;'Seznam družstev'!$N$7:$N$107)), "")</f>
        <v/>
      </c>
      <c r="N17" s="16" t="str">
        <f t="shared" si="0"/>
        <v/>
      </c>
      <c r="O17" s="16" t="str">
        <f>IF(A17&lt;&gt;"", IF(ISNA(VLOOKUP('Seznam družstev'!$B17,Nastavení!$B$10:$F$22,5,FALSE)),N17,   N17 + VLOOKUP('Seznam družstev'!$B17,Nastavení!$B$10:$F$22,5,FALSE)), "")</f>
        <v/>
      </c>
      <c r="P17" s="16" t="str">
        <f>IF($A17 &lt;&gt;"", COUNTIF($O$7:$O17, $O17) -1, "")</f>
        <v/>
      </c>
      <c r="Q17" s="16" t="str">
        <f t="shared" si="1"/>
        <v/>
      </c>
      <c r="R17" s="16" t="str">
        <f>IF(A17&lt;&gt;"",  SUMPRODUCT(--('Seznam družstev'!$A$7:$A$50&lt;&gt;""),--('Seznam družstev'!$B$7:$B$50&lt;&gt;"MZ"),--('Seznam družstev'!$B$7:$B$50='Seznam družstev'!$B17),--($N$7:$N$50=$N17)),"")</f>
        <v/>
      </c>
    </row>
    <row r="18" spans="1:18">
      <c r="A18" s="16" t="str">
        <f>IF('Seznam družstev'!A18&lt;&gt;"",'Seznam družstev'!A18,"")</f>
        <v/>
      </c>
      <c r="B18" s="16" t="str">
        <f>IF(A18&lt;&gt;"",IF( 'Seznam družstev'!$O18&lt;&gt;"",'Seznam družstev'!$O18, 0),"")</f>
        <v/>
      </c>
      <c r="C18" s="16" t="str">
        <f>IF($A18&lt;&gt;"", 1+SUMPRODUCT(--($A$7:$A$107&lt;&gt;""), --('Seznam družstev'!$B$7:$B$107='Seznam družstev'!$B18), --($B18 &lt; $B$7:$B$107)), "")</f>
        <v/>
      </c>
      <c r="D18" s="16" t="str">
        <f>IF($A18&lt;&gt;"", SUMPRODUCT( --('Seznam družstev'!$B$7:$B$107='Seznam družstev'!$B18), --($C18 = $C$7:$C$107),--('Seznam družstev'!$M18 &lt;'Seznam družstev'!$M$7:$M$107)), "")</f>
        <v/>
      </c>
      <c r="E18" s="16" t="str">
        <f>IF($A18&lt;&gt;"", SUMPRODUCT( --('Seznam družstev'!$B$7:$B$107='Seznam družstev'!$B18), --($C18 = $C$7:$C$107), --('Seznam družstev'!$M18 = 'Seznam družstev'!$M$7:$M$107),  --('Seznam družstev'!$L18 &lt; 'Seznam družstev'!$L$7:$L$107)), "")</f>
        <v/>
      </c>
      <c r="F18" s="16" t="str">
        <f>IF($A18&lt;&gt;"", SUMPRODUCT( --('Seznam družstev'!$B$7:$B$107='Seznam družstev'!$B18), --($C18 = $C$7:$C$107), --('Seznam družstev'!$M18 = 'Seznam družstev'!$M$7:$M$107),  --('Seznam družstev'!$L18 = 'Seznam družstev'!$L$7:$L$107),  --('Seznam družstev'!$K18 &lt; 'Seznam družstev'!$K$7:$K$107)), "")</f>
        <v/>
      </c>
      <c r="G18" s="16" t="str">
        <f>IF($A18&lt;&gt;"", SUMPRODUCT( --('Seznam družstev'!$B$7:$B$107='Seznam družstev'!$B18), --($C18 = $C$7:$C$107), --('Seznam družstev'!$M18 = 'Seznam družstev'!$M$7:$M$107),  --('Seznam družstev'!$L18 = 'Seznam družstev'!$L$7:$L$107),  --('Seznam družstev'!$K18 = 'Seznam družstev'!$K$7:$K$107),  --('Seznam družstev'!$J18 &lt; 'Seznam družstev'!$J$7:$J$107)), "")</f>
        <v/>
      </c>
      <c r="H18" s="16" t="str">
        <f>IF($A18&lt;&gt;"", SUMPRODUCT( --('Seznam družstev'!$B$7:$B$107='Seznam družstev'!$B18), --($C18 = $C$7:$C$107), --('Seznam družstev'!$M18 = 'Seznam družstev'!$M$7:$M$107),  --('Seznam družstev'!$L18 = 'Seznam družstev'!$L$7:$L$107),  --('Seznam družstev'!$K18 = 'Seznam družstev'!$K$7:$K$107),  --('Seznam družstev'!$J18 = 'Seznam družstev'!$J$7:$J$107), --('Seznam družstev'!$I18 &lt; 'Seznam družstev'!$I$7:$I$107)), "")</f>
        <v/>
      </c>
      <c r="I18" s="16" t="str">
        <f>IF($A18&lt;&gt;"", SUMPRODUCT( --('Seznam družstev'!$B$7:$B$107='Seznam družstev'!$B18), --($C18 = $C$7:$C$107), --('Seznam družstev'!$M18 = 'Seznam družstev'!$M$7:$M$107),  --('Seznam družstev'!$L18 = 'Seznam družstev'!$L$7:$L$107),  --('Seznam družstev'!$K18 = 'Seznam družstev'!$K$7:$K$107),  --('Seznam družstev'!$J18 = 'Seznam družstev'!$J$7:$J$107), --('Seznam družstev'!$I18 = 'Seznam družstev'!$I$7:$I$107), --('Seznam družstev'!$H18 &lt; 'Seznam družstev'!$H$7:$H$107)), "")</f>
        <v/>
      </c>
      <c r="J18" s="16" t="str">
        <f>IF($A18&lt;&gt;"", SUMPRODUCT( --('Seznam družstev'!$B$7:$B$107='Seznam družstev'!$B18), --($C18 = $C$7:$C$107), --('Seznam družstev'!$M18 = 'Seznam družstev'!$M$7:$M$107),  --('Seznam družstev'!$L18 = 'Seznam družstev'!$L$7:$L$107),  --('Seznam družstev'!$K18 = 'Seznam družstev'!$K$7:$K$107),  --('Seznam družstev'!$J18 = 'Seznam družstev'!$J$7:$J$107), --('Seznam družstev'!$I18 = 'Seznam družstev'!$I$7:$I$107),  --('Seznam družstev'!$H18 = 'Seznam družstev'!$H$7:$H$107),  --('Seznam družstev'!$G18 &lt; 'Seznam družstev'!$G$7:$G$107)), "")</f>
        <v/>
      </c>
      <c r="K18" s="16" t="str">
        <f>IF($A18&lt;&gt;"", SUMPRODUCT( --('Seznam družstev'!$B$7:$B$107='Seznam družstev'!$B18), --($C18 = $C$7:$C$107), --('Seznam družstev'!$M18 = 'Seznam družstev'!$M$7:$M$107),  --('Seznam družstev'!$L18 = 'Seznam družstev'!$L$7:$L$107),  --('Seznam družstev'!$K18 = 'Seznam družstev'!$K$7:$K$107),  --('Seznam družstev'!$J18 = 'Seznam družstev'!$J$7:$J$107), --('Seznam družstev'!$I18 = 'Seznam družstev'!$I$7:$I$107),  --('Seznam družstev'!$H18 = 'Seznam družstev'!$H$7:$H$107), --('Seznam družstev'!$G18 = 'Seznam družstev'!$G$7:$G$107), --('Seznam družstev'!$F18 &lt; 'Seznam družstev'!$F$7:$F$107)), "")</f>
        <v/>
      </c>
      <c r="L18" s="16" t="str">
        <f>IF($A18&lt;&gt;"", SUMPRODUCT( --('Seznam družstev'!$B$7:$B$107='Seznam družstev'!$B18), --($C18 = $C$7:$C$107), --('Seznam družstev'!$M18 = 'Seznam družstev'!$M$7:$M$107),  --('Seznam družstev'!$L18 = 'Seznam družstev'!$L$7:$L$107),  --('Seznam družstev'!$K18 = 'Seznam družstev'!$K$7:$K$107),  --('Seznam družstev'!$J18 = 'Seznam družstev'!$J$7:$J$107), --('Seznam družstev'!$I18 ='Seznam družstev'!$I$7:$I$107),  --('Seznam družstev'!$H18 = 'Seznam družstev'!$H$7:$H$107), --('Seznam družstev'!$G18 = 'Seznam družstev'!$G$7:$G$107), --('Seznam družstev'!$F18 = 'Seznam družstev'!$F$7:$F$107), --('Seznam družstev'!$E18 &lt; 'Seznam družstev'!$E$7:$E$107)), "")</f>
        <v/>
      </c>
      <c r="M18" s="16" t="str">
        <f>IF($A18&lt;&gt;"", SUMPRODUCT( --('Seznam družstev'!$B$7:$B$107='Seznam družstev'!$B18), --($C18 = $C$7:$C$107), --('Seznam družstev'!$M18 = 'Seznam družstev'!$M$7:$M$107),  --('Seznam družstev'!$L18 = 'Seznam družstev'!$L$7:$L$107),  --('Seznam družstev'!$K18 = 'Seznam družstev'!$K$7:$K$107),  --('Seznam družstev'!$J18 = 'Seznam družstev'!$J$7:$J$107), --('Seznam družstev'!$I18 = 'Seznam družstev'!$I$7:$I$107),  --('Seznam družstev'!$H18 = 'Seznam družstev'!$H$7:$H$107),  --('Seznam družstev'!$G18 = 'Seznam družstev'!$G$7:$G$107), --('Seznam družstev'!$F18 = 'Seznam družstev'!$F$7:$F$107), --('Seznam družstev'!$E18 = 'Seznam družstev'!$E$7:$E$107), --('Seznam družstev'!$N18 &lt;'Seznam družstev'!$N$7:$N$107)), "")</f>
        <v/>
      </c>
      <c r="N18" s="16" t="str">
        <f t="shared" si="0"/>
        <v/>
      </c>
      <c r="O18" s="16" t="str">
        <f>IF(A18&lt;&gt;"", IF(ISNA(VLOOKUP('Seznam družstev'!$B18,Nastavení!$B$10:$F$22,5,FALSE)),N18,   N18 + VLOOKUP('Seznam družstev'!$B18,Nastavení!$B$10:$F$22,5,FALSE)), "")</f>
        <v/>
      </c>
      <c r="P18" s="16" t="str">
        <f>IF($A18 &lt;&gt;"", COUNTIF($O$7:$O18, $O18) -1, "")</f>
        <v/>
      </c>
      <c r="Q18" s="16" t="str">
        <f t="shared" si="1"/>
        <v/>
      </c>
      <c r="R18" s="16" t="str">
        <f>IF(A18&lt;&gt;"",  SUMPRODUCT(--('Seznam družstev'!$A$7:$A$50&lt;&gt;""),--('Seznam družstev'!$B$7:$B$50&lt;&gt;"MZ"),--('Seznam družstev'!$B$7:$B$50='Seznam družstev'!$B18),--($N$7:$N$50=$N18)),"")</f>
        <v/>
      </c>
    </row>
    <row r="19" spans="1:18">
      <c r="A19" s="16" t="str">
        <f>IF('Seznam družstev'!A19&lt;&gt;"",'Seznam družstev'!A19,"")</f>
        <v/>
      </c>
      <c r="B19" s="16" t="str">
        <f>IF(A19&lt;&gt;"",IF( 'Seznam družstev'!$O19&lt;&gt;"",'Seznam družstev'!$O19, 0),"")</f>
        <v/>
      </c>
      <c r="C19" s="16" t="str">
        <f>IF($A19&lt;&gt;"", 1+SUMPRODUCT(--($A$7:$A$107&lt;&gt;""), --('Seznam družstev'!$B$7:$B$107='Seznam družstev'!$B19), --($B19 &lt; $B$7:$B$107)), "")</f>
        <v/>
      </c>
      <c r="D19" s="16" t="str">
        <f>IF($A19&lt;&gt;"", SUMPRODUCT( --('Seznam družstev'!$B$7:$B$107='Seznam družstev'!$B19), --($C19 = $C$7:$C$107),--('Seznam družstev'!$M19 &lt;'Seznam družstev'!$M$7:$M$107)), "")</f>
        <v/>
      </c>
      <c r="E19" s="16" t="str">
        <f>IF($A19&lt;&gt;"", SUMPRODUCT( --('Seznam družstev'!$B$7:$B$107='Seznam družstev'!$B19), --($C19 = $C$7:$C$107), --('Seznam družstev'!$M19 = 'Seznam družstev'!$M$7:$M$107),  --('Seznam družstev'!$L19 &lt; 'Seznam družstev'!$L$7:$L$107)), "")</f>
        <v/>
      </c>
      <c r="F19" s="16" t="str">
        <f>IF($A19&lt;&gt;"", SUMPRODUCT( --('Seznam družstev'!$B$7:$B$107='Seznam družstev'!$B19), --($C19 = $C$7:$C$107), --('Seznam družstev'!$M19 = 'Seznam družstev'!$M$7:$M$107),  --('Seznam družstev'!$L19 = 'Seznam družstev'!$L$7:$L$107),  --('Seznam družstev'!$K19 &lt; 'Seznam družstev'!$K$7:$K$107)), "")</f>
        <v/>
      </c>
      <c r="G19" s="16" t="str">
        <f>IF($A19&lt;&gt;"", SUMPRODUCT( --('Seznam družstev'!$B$7:$B$107='Seznam družstev'!$B19), --($C19 = $C$7:$C$107), --('Seznam družstev'!$M19 = 'Seznam družstev'!$M$7:$M$107),  --('Seznam družstev'!$L19 = 'Seznam družstev'!$L$7:$L$107),  --('Seznam družstev'!$K19 = 'Seznam družstev'!$K$7:$K$107),  --('Seznam družstev'!$J19 &lt; 'Seznam družstev'!$J$7:$J$107)), "")</f>
        <v/>
      </c>
      <c r="H19" s="16" t="str">
        <f>IF($A19&lt;&gt;"", SUMPRODUCT( --('Seznam družstev'!$B$7:$B$107='Seznam družstev'!$B19), --($C19 = $C$7:$C$107), --('Seznam družstev'!$M19 = 'Seznam družstev'!$M$7:$M$107),  --('Seznam družstev'!$L19 = 'Seznam družstev'!$L$7:$L$107),  --('Seznam družstev'!$K19 = 'Seznam družstev'!$K$7:$K$107),  --('Seznam družstev'!$J19 = 'Seznam družstev'!$J$7:$J$107), --('Seznam družstev'!$I19 &lt; 'Seznam družstev'!$I$7:$I$107)), "")</f>
        <v/>
      </c>
      <c r="I19" s="16" t="str">
        <f>IF($A19&lt;&gt;"", SUMPRODUCT( --('Seznam družstev'!$B$7:$B$107='Seznam družstev'!$B19), --($C19 = $C$7:$C$107), --('Seznam družstev'!$M19 = 'Seznam družstev'!$M$7:$M$107),  --('Seznam družstev'!$L19 = 'Seznam družstev'!$L$7:$L$107),  --('Seznam družstev'!$K19 = 'Seznam družstev'!$K$7:$K$107),  --('Seznam družstev'!$J19 = 'Seznam družstev'!$J$7:$J$107), --('Seznam družstev'!$I19 = 'Seznam družstev'!$I$7:$I$107), --('Seznam družstev'!$H19 &lt; 'Seznam družstev'!$H$7:$H$107)), "")</f>
        <v/>
      </c>
      <c r="J19" s="16" t="str">
        <f>IF($A19&lt;&gt;"", SUMPRODUCT( --('Seznam družstev'!$B$7:$B$107='Seznam družstev'!$B19), --($C19 = $C$7:$C$107), --('Seznam družstev'!$M19 = 'Seznam družstev'!$M$7:$M$107),  --('Seznam družstev'!$L19 = 'Seznam družstev'!$L$7:$L$107),  --('Seznam družstev'!$K19 = 'Seznam družstev'!$K$7:$K$107),  --('Seznam družstev'!$J19 = 'Seznam družstev'!$J$7:$J$107), --('Seznam družstev'!$I19 = 'Seznam družstev'!$I$7:$I$107),  --('Seznam družstev'!$H19 = 'Seznam družstev'!$H$7:$H$107),  --('Seznam družstev'!$G19 &lt; 'Seznam družstev'!$G$7:$G$107)), "")</f>
        <v/>
      </c>
      <c r="K19" s="16" t="str">
        <f>IF($A19&lt;&gt;"", SUMPRODUCT( --('Seznam družstev'!$B$7:$B$107='Seznam družstev'!$B19), --($C19 = $C$7:$C$107), --('Seznam družstev'!$M19 = 'Seznam družstev'!$M$7:$M$107),  --('Seznam družstev'!$L19 = 'Seznam družstev'!$L$7:$L$107),  --('Seznam družstev'!$K19 = 'Seznam družstev'!$K$7:$K$107),  --('Seznam družstev'!$J19 = 'Seznam družstev'!$J$7:$J$107), --('Seznam družstev'!$I19 = 'Seznam družstev'!$I$7:$I$107),  --('Seznam družstev'!$H19 = 'Seznam družstev'!$H$7:$H$107), --('Seznam družstev'!$G19 = 'Seznam družstev'!$G$7:$G$107), --('Seznam družstev'!$F19 &lt; 'Seznam družstev'!$F$7:$F$107)), "")</f>
        <v/>
      </c>
      <c r="L19" s="16" t="str">
        <f>IF($A19&lt;&gt;"", SUMPRODUCT( --('Seznam družstev'!$B$7:$B$107='Seznam družstev'!$B19), --($C19 = $C$7:$C$107), --('Seznam družstev'!$M19 = 'Seznam družstev'!$M$7:$M$107),  --('Seznam družstev'!$L19 = 'Seznam družstev'!$L$7:$L$107),  --('Seznam družstev'!$K19 = 'Seznam družstev'!$K$7:$K$107),  --('Seznam družstev'!$J19 = 'Seznam družstev'!$J$7:$J$107), --('Seznam družstev'!$I19 ='Seznam družstev'!$I$7:$I$107),  --('Seznam družstev'!$H19 = 'Seznam družstev'!$H$7:$H$107), --('Seznam družstev'!$G19 = 'Seznam družstev'!$G$7:$G$107), --('Seznam družstev'!$F19 = 'Seznam družstev'!$F$7:$F$107), --('Seznam družstev'!$E19 &lt; 'Seznam družstev'!$E$7:$E$107)), "")</f>
        <v/>
      </c>
      <c r="M19" s="16" t="str">
        <f>IF($A19&lt;&gt;"", SUMPRODUCT( --('Seznam družstev'!$B$7:$B$107='Seznam družstev'!$B19), --($C19 = $C$7:$C$107), --('Seznam družstev'!$M19 = 'Seznam družstev'!$M$7:$M$107),  --('Seznam družstev'!$L19 = 'Seznam družstev'!$L$7:$L$107),  --('Seznam družstev'!$K19 = 'Seznam družstev'!$K$7:$K$107),  --('Seznam družstev'!$J19 = 'Seznam družstev'!$J$7:$J$107), --('Seznam družstev'!$I19 = 'Seznam družstev'!$I$7:$I$107),  --('Seznam družstev'!$H19 = 'Seznam družstev'!$H$7:$H$107),  --('Seznam družstev'!$G19 = 'Seznam družstev'!$G$7:$G$107), --('Seznam družstev'!$F19 = 'Seznam družstev'!$F$7:$F$107), --('Seznam družstev'!$E19 = 'Seznam družstev'!$E$7:$E$107), --('Seznam družstev'!$N19 &lt;'Seznam družstev'!$N$7:$N$107)), "")</f>
        <v/>
      </c>
      <c r="N19" s="16" t="str">
        <f t="shared" si="0"/>
        <v/>
      </c>
      <c r="O19" s="16" t="str">
        <f>IF(A19&lt;&gt;"", IF(ISNA(VLOOKUP('Seznam družstev'!$B19,Nastavení!$B$10:$F$22,5,FALSE)),N19,   N19 + VLOOKUP('Seznam družstev'!$B19,Nastavení!$B$10:$F$22,5,FALSE)), "")</f>
        <v/>
      </c>
      <c r="P19" s="16" t="str">
        <f>IF($A19 &lt;&gt;"", COUNTIF($O$7:$O19, $O19) -1, "")</f>
        <v/>
      </c>
      <c r="Q19" s="16" t="str">
        <f t="shared" si="1"/>
        <v/>
      </c>
      <c r="R19" s="16" t="str">
        <f>IF(A19&lt;&gt;"",  SUMPRODUCT(--('Seznam družstev'!$A$7:$A$50&lt;&gt;""),--('Seznam družstev'!$B$7:$B$50&lt;&gt;"MZ"),--('Seznam družstev'!$B$7:$B$50='Seznam družstev'!$B19),--($N$7:$N$50=$N19)),"")</f>
        <v/>
      </c>
    </row>
    <row r="20" spans="1:18">
      <c r="A20" s="16" t="str">
        <f>IF('Seznam družstev'!A20&lt;&gt;"",'Seznam družstev'!A20,"")</f>
        <v/>
      </c>
      <c r="B20" s="16" t="str">
        <f>IF(A20&lt;&gt;"",IF( 'Seznam družstev'!$O20&lt;&gt;"",'Seznam družstev'!$O20, 0),"")</f>
        <v/>
      </c>
      <c r="C20" s="16" t="str">
        <f>IF($A20&lt;&gt;"", 1+SUMPRODUCT(--($A$7:$A$107&lt;&gt;""), --('Seznam družstev'!$B$7:$B$107='Seznam družstev'!$B20), --($B20 &lt; $B$7:$B$107)), "")</f>
        <v/>
      </c>
      <c r="D20" s="16" t="str">
        <f>IF($A20&lt;&gt;"", SUMPRODUCT( --('Seznam družstev'!$B$7:$B$107='Seznam družstev'!$B20), --($C20 = $C$7:$C$107),--('Seznam družstev'!$M20 &lt;'Seznam družstev'!$M$7:$M$107)), "")</f>
        <v/>
      </c>
      <c r="E20" s="16" t="str">
        <f>IF($A20&lt;&gt;"", SUMPRODUCT( --('Seznam družstev'!$B$7:$B$107='Seznam družstev'!$B20), --($C20 = $C$7:$C$107), --('Seznam družstev'!$M20 = 'Seznam družstev'!$M$7:$M$107),  --('Seznam družstev'!$L20 &lt; 'Seznam družstev'!$L$7:$L$107)), "")</f>
        <v/>
      </c>
      <c r="F20" s="16" t="str">
        <f>IF($A20&lt;&gt;"", SUMPRODUCT( --('Seznam družstev'!$B$7:$B$107='Seznam družstev'!$B20), --($C20 = $C$7:$C$107), --('Seznam družstev'!$M20 = 'Seznam družstev'!$M$7:$M$107),  --('Seznam družstev'!$L20 = 'Seznam družstev'!$L$7:$L$107),  --('Seznam družstev'!$K20 &lt; 'Seznam družstev'!$K$7:$K$107)), "")</f>
        <v/>
      </c>
      <c r="G20" s="16" t="str">
        <f>IF($A20&lt;&gt;"", SUMPRODUCT( --('Seznam družstev'!$B$7:$B$107='Seznam družstev'!$B20), --($C20 = $C$7:$C$107), --('Seznam družstev'!$M20 = 'Seznam družstev'!$M$7:$M$107),  --('Seznam družstev'!$L20 = 'Seznam družstev'!$L$7:$L$107),  --('Seznam družstev'!$K20 = 'Seznam družstev'!$K$7:$K$107),  --('Seznam družstev'!$J20 &lt; 'Seznam družstev'!$J$7:$J$107)), "")</f>
        <v/>
      </c>
      <c r="H20" s="16" t="str">
        <f>IF($A20&lt;&gt;"", SUMPRODUCT( --('Seznam družstev'!$B$7:$B$107='Seznam družstev'!$B20), --($C20 = $C$7:$C$107), --('Seznam družstev'!$M20 = 'Seznam družstev'!$M$7:$M$107),  --('Seznam družstev'!$L20 = 'Seznam družstev'!$L$7:$L$107),  --('Seznam družstev'!$K20 = 'Seznam družstev'!$K$7:$K$107),  --('Seznam družstev'!$J20 = 'Seznam družstev'!$J$7:$J$107), --('Seznam družstev'!$I20 &lt; 'Seznam družstev'!$I$7:$I$107)), "")</f>
        <v/>
      </c>
      <c r="I20" s="16" t="str">
        <f>IF($A20&lt;&gt;"", SUMPRODUCT( --('Seznam družstev'!$B$7:$B$107='Seznam družstev'!$B20), --($C20 = $C$7:$C$107), --('Seznam družstev'!$M20 = 'Seznam družstev'!$M$7:$M$107),  --('Seznam družstev'!$L20 = 'Seznam družstev'!$L$7:$L$107),  --('Seznam družstev'!$K20 = 'Seznam družstev'!$K$7:$K$107),  --('Seznam družstev'!$J20 = 'Seznam družstev'!$J$7:$J$107), --('Seznam družstev'!$I20 = 'Seznam družstev'!$I$7:$I$107), --('Seznam družstev'!$H20 &lt; 'Seznam družstev'!$H$7:$H$107)), "")</f>
        <v/>
      </c>
      <c r="J20" s="16" t="str">
        <f>IF($A20&lt;&gt;"", SUMPRODUCT( --('Seznam družstev'!$B$7:$B$107='Seznam družstev'!$B20), --($C20 = $C$7:$C$107), --('Seznam družstev'!$M20 = 'Seznam družstev'!$M$7:$M$107),  --('Seznam družstev'!$L20 = 'Seznam družstev'!$L$7:$L$107),  --('Seznam družstev'!$K20 = 'Seznam družstev'!$K$7:$K$107),  --('Seznam družstev'!$J20 = 'Seznam družstev'!$J$7:$J$107), --('Seznam družstev'!$I20 = 'Seznam družstev'!$I$7:$I$107),  --('Seznam družstev'!$H20 = 'Seznam družstev'!$H$7:$H$107),  --('Seznam družstev'!$G20 &lt; 'Seznam družstev'!$G$7:$G$107)), "")</f>
        <v/>
      </c>
      <c r="K20" s="16" t="str">
        <f>IF($A20&lt;&gt;"", SUMPRODUCT( --('Seznam družstev'!$B$7:$B$107='Seznam družstev'!$B20), --($C20 = $C$7:$C$107), --('Seznam družstev'!$M20 = 'Seznam družstev'!$M$7:$M$107),  --('Seznam družstev'!$L20 = 'Seznam družstev'!$L$7:$L$107),  --('Seznam družstev'!$K20 = 'Seznam družstev'!$K$7:$K$107),  --('Seznam družstev'!$J20 = 'Seznam družstev'!$J$7:$J$107), --('Seznam družstev'!$I20 = 'Seznam družstev'!$I$7:$I$107),  --('Seznam družstev'!$H20 = 'Seznam družstev'!$H$7:$H$107), --('Seznam družstev'!$G20 = 'Seznam družstev'!$G$7:$G$107), --('Seznam družstev'!$F20 &lt; 'Seznam družstev'!$F$7:$F$107)), "")</f>
        <v/>
      </c>
      <c r="L20" s="16" t="str">
        <f>IF($A20&lt;&gt;"", SUMPRODUCT( --('Seznam družstev'!$B$7:$B$107='Seznam družstev'!$B20), --($C20 = $C$7:$C$107), --('Seznam družstev'!$M20 = 'Seznam družstev'!$M$7:$M$107),  --('Seznam družstev'!$L20 = 'Seznam družstev'!$L$7:$L$107),  --('Seznam družstev'!$K20 = 'Seznam družstev'!$K$7:$K$107),  --('Seznam družstev'!$J20 = 'Seznam družstev'!$J$7:$J$107), --('Seznam družstev'!$I20 ='Seznam družstev'!$I$7:$I$107),  --('Seznam družstev'!$H20 = 'Seznam družstev'!$H$7:$H$107), --('Seznam družstev'!$G20 = 'Seznam družstev'!$G$7:$G$107), --('Seznam družstev'!$F20 = 'Seznam družstev'!$F$7:$F$107), --('Seznam družstev'!$E20 &lt; 'Seznam družstev'!$E$7:$E$107)), "")</f>
        <v/>
      </c>
      <c r="M20" s="16" t="str">
        <f>IF($A20&lt;&gt;"", SUMPRODUCT( --('Seznam družstev'!$B$7:$B$107='Seznam družstev'!$B20), --($C20 = $C$7:$C$107), --('Seznam družstev'!$M20 = 'Seznam družstev'!$M$7:$M$107),  --('Seznam družstev'!$L20 = 'Seznam družstev'!$L$7:$L$107),  --('Seznam družstev'!$K20 = 'Seznam družstev'!$K$7:$K$107),  --('Seznam družstev'!$J20 = 'Seznam družstev'!$J$7:$J$107), --('Seznam družstev'!$I20 = 'Seznam družstev'!$I$7:$I$107),  --('Seznam družstev'!$H20 = 'Seznam družstev'!$H$7:$H$107),  --('Seznam družstev'!$G20 = 'Seznam družstev'!$G$7:$G$107), --('Seznam družstev'!$F20 = 'Seznam družstev'!$F$7:$F$107), --('Seznam družstev'!$E20 = 'Seznam družstev'!$E$7:$E$107), --('Seznam družstev'!$N20 &lt;'Seznam družstev'!$N$7:$N$107)), "")</f>
        <v/>
      </c>
      <c r="N20" s="16" t="str">
        <f t="shared" si="0"/>
        <v/>
      </c>
      <c r="O20" s="16" t="str">
        <f>IF(A20&lt;&gt;"", IF(ISNA(VLOOKUP('Seznam družstev'!$B20,Nastavení!$B$10:$F$22,5,FALSE)),N20,   N20 + VLOOKUP('Seznam družstev'!$B20,Nastavení!$B$10:$F$22,5,FALSE)), "")</f>
        <v/>
      </c>
      <c r="P20" s="16" t="str">
        <f>IF($A20 &lt;&gt;"", COUNTIF($O$7:$O20, $O20) -1, "")</f>
        <v/>
      </c>
      <c r="Q20" s="16" t="str">
        <f t="shared" si="1"/>
        <v/>
      </c>
      <c r="R20" s="16" t="str">
        <f>IF(A20&lt;&gt;"",  SUMPRODUCT(--('Seznam družstev'!$A$7:$A$50&lt;&gt;""),--('Seznam družstev'!$B$7:$B$50&lt;&gt;"MZ"),--('Seznam družstev'!$B$7:$B$50='Seznam družstev'!$B20),--($N$7:$N$50=$N20)),"")</f>
        <v/>
      </c>
    </row>
    <row r="21" spans="1:18">
      <c r="A21" s="16" t="str">
        <f>IF('Seznam družstev'!A21&lt;&gt;"",'Seznam družstev'!A21,"")</f>
        <v/>
      </c>
      <c r="B21" s="16" t="str">
        <f>IF(A21&lt;&gt;"",IF( 'Seznam družstev'!$O21&lt;&gt;"",'Seznam družstev'!$O21, 0),"")</f>
        <v/>
      </c>
      <c r="C21" s="16" t="str">
        <f>IF($A21&lt;&gt;"", 1+SUMPRODUCT(--($A$7:$A$107&lt;&gt;""), --('Seznam družstev'!$B$7:$B$107='Seznam družstev'!$B21), --($B21 &lt; $B$7:$B$107)), "")</f>
        <v/>
      </c>
      <c r="D21" s="16" t="str">
        <f>IF($A21&lt;&gt;"", SUMPRODUCT( --('Seznam družstev'!$B$7:$B$107='Seznam družstev'!$B21), --($C21 = $C$7:$C$107),--('Seznam družstev'!$M21 &lt;'Seznam družstev'!$M$7:$M$107)), "")</f>
        <v/>
      </c>
      <c r="E21" s="16" t="str">
        <f>IF($A21&lt;&gt;"", SUMPRODUCT( --('Seznam družstev'!$B$7:$B$107='Seznam družstev'!$B21), --($C21 = $C$7:$C$107), --('Seznam družstev'!$M21 = 'Seznam družstev'!$M$7:$M$107),  --('Seznam družstev'!$L21 &lt; 'Seznam družstev'!$L$7:$L$107)), "")</f>
        <v/>
      </c>
      <c r="F21" s="16" t="str">
        <f>IF($A21&lt;&gt;"", SUMPRODUCT( --('Seznam družstev'!$B$7:$B$107='Seznam družstev'!$B21), --($C21 = $C$7:$C$107), --('Seznam družstev'!$M21 = 'Seznam družstev'!$M$7:$M$107),  --('Seznam družstev'!$L21 = 'Seznam družstev'!$L$7:$L$107),  --('Seznam družstev'!$K21 &lt; 'Seznam družstev'!$K$7:$K$107)), "")</f>
        <v/>
      </c>
      <c r="G21" s="16" t="str">
        <f>IF($A21&lt;&gt;"", SUMPRODUCT( --('Seznam družstev'!$B$7:$B$107='Seznam družstev'!$B21), --($C21 = $C$7:$C$107), --('Seznam družstev'!$M21 = 'Seznam družstev'!$M$7:$M$107),  --('Seznam družstev'!$L21 = 'Seznam družstev'!$L$7:$L$107),  --('Seznam družstev'!$K21 = 'Seznam družstev'!$K$7:$K$107),  --('Seznam družstev'!$J21 &lt; 'Seznam družstev'!$J$7:$J$107)), "")</f>
        <v/>
      </c>
      <c r="H21" s="16" t="str">
        <f>IF($A21&lt;&gt;"", SUMPRODUCT( --('Seznam družstev'!$B$7:$B$107='Seznam družstev'!$B21), --($C21 = $C$7:$C$107), --('Seznam družstev'!$M21 = 'Seznam družstev'!$M$7:$M$107),  --('Seznam družstev'!$L21 = 'Seznam družstev'!$L$7:$L$107),  --('Seznam družstev'!$K21 = 'Seznam družstev'!$K$7:$K$107),  --('Seznam družstev'!$J21 = 'Seznam družstev'!$J$7:$J$107), --('Seznam družstev'!$I21 &lt; 'Seznam družstev'!$I$7:$I$107)), "")</f>
        <v/>
      </c>
      <c r="I21" s="16" t="str">
        <f>IF($A21&lt;&gt;"", SUMPRODUCT( --('Seznam družstev'!$B$7:$B$107='Seznam družstev'!$B21), --($C21 = $C$7:$C$107), --('Seznam družstev'!$M21 = 'Seznam družstev'!$M$7:$M$107),  --('Seznam družstev'!$L21 = 'Seznam družstev'!$L$7:$L$107),  --('Seznam družstev'!$K21 = 'Seznam družstev'!$K$7:$K$107),  --('Seznam družstev'!$J21 = 'Seznam družstev'!$J$7:$J$107), --('Seznam družstev'!$I21 = 'Seznam družstev'!$I$7:$I$107), --('Seznam družstev'!$H21 &lt; 'Seznam družstev'!$H$7:$H$107)), "")</f>
        <v/>
      </c>
      <c r="J21" s="16" t="str">
        <f>IF($A21&lt;&gt;"", SUMPRODUCT( --('Seznam družstev'!$B$7:$B$107='Seznam družstev'!$B21), --($C21 = $C$7:$C$107), --('Seznam družstev'!$M21 = 'Seznam družstev'!$M$7:$M$107),  --('Seznam družstev'!$L21 = 'Seznam družstev'!$L$7:$L$107),  --('Seznam družstev'!$K21 = 'Seznam družstev'!$K$7:$K$107),  --('Seznam družstev'!$J21 = 'Seznam družstev'!$J$7:$J$107), --('Seznam družstev'!$I21 = 'Seznam družstev'!$I$7:$I$107),  --('Seznam družstev'!$H21 = 'Seznam družstev'!$H$7:$H$107),  --('Seznam družstev'!$G21 &lt; 'Seznam družstev'!$G$7:$G$107)), "")</f>
        <v/>
      </c>
      <c r="K21" s="16" t="str">
        <f>IF($A21&lt;&gt;"", SUMPRODUCT( --('Seznam družstev'!$B$7:$B$107='Seznam družstev'!$B21), --($C21 = $C$7:$C$107), --('Seznam družstev'!$M21 = 'Seznam družstev'!$M$7:$M$107),  --('Seznam družstev'!$L21 = 'Seznam družstev'!$L$7:$L$107),  --('Seznam družstev'!$K21 = 'Seznam družstev'!$K$7:$K$107),  --('Seznam družstev'!$J21 = 'Seznam družstev'!$J$7:$J$107), --('Seznam družstev'!$I21 = 'Seznam družstev'!$I$7:$I$107),  --('Seznam družstev'!$H21 = 'Seznam družstev'!$H$7:$H$107), --('Seznam družstev'!$G21 = 'Seznam družstev'!$G$7:$G$107), --('Seznam družstev'!$F21 &lt; 'Seznam družstev'!$F$7:$F$107)), "")</f>
        <v/>
      </c>
      <c r="L21" s="16" t="str">
        <f>IF($A21&lt;&gt;"", SUMPRODUCT( --('Seznam družstev'!$B$7:$B$107='Seznam družstev'!$B21), --($C21 = $C$7:$C$107), --('Seznam družstev'!$M21 = 'Seznam družstev'!$M$7:$M$107),  --('Seznam družstev'!$L21 = 'Seznam družstev'!$L$7:$L$107),  --('Seznam družstev'!$K21 = 'Seznam družstev'!$K$7:$K$107),  --('Seznam družstev'!$J21 = 'Seznam družstev'!$J$7:$J$107), --('Seznam družstev'!$I21 ='Seznam družstev'!$I$7:$I$107),  --('Seznam družstev'!$H21 = 'Seznam družstev'!$H$7:$H$107), --('Seznam družstev'!$G21 = 'Seznam družstev'!$G$7:$G$107), --('Seznam družstev'!$F21 = 'Seznam družstev'!$F$7:$F$107), --('Seznam družstev'!$E21 &lt; 'Seznam družstev'!$E$7:$E$107)), "")</f>
        <v/>
      </c>
      <c r="M21" s="16" t="str">
        <f>IF($A21&lt;&gt;"", SUMPRODUCT( --('Seznam družstev'!$B$7:$B$107='Seznam družstev'!$B21), --($C21 = $C$7:$C$107), --('Seznam družstev'!$M21 = 'Seznam družstev'!$M$7:$M$107),  --('Seznam družstev'!$L21 = 'Seznam družstev'!$L$7:$L$107),  --('Seznam družstev'!$K21 = 'Seznam družstev'!$K$7:$K$107),  --('Seznam družstev'!$J21 = 'Seznam družstev'!$J$7:$J$107), --('Seznam družstev'!$I21 = 'Seznam družstev'!$I$7:$I$107),  --('Seznam družstev'!$H21 = 'Seznam družstev'!$H$7:$H$107),  --('Seznam družstev'!$G21 = 'Seznam družstev'!$G$7:$G$107), --('Seznam družstev'!$F21 = 'Seznam družstev'!$F$7:$F$107), --('Seznam družstev'!$E21 = 'Seznam družstev'!$E$7:$E$107), --('Seznam družstev'!$N21 &lt;'Seznam družstev'!$N$7:$N$107)), "")</f>
        <v/>
      </c>
      <c r="N21" s="16" t="str">
        <f t="shared" si="0"/>
        <v/>
      </c>
      <c r="O21" s="16" t="str">
        <f>IF(A21&lt;&gt;"", IF(ISNA(VLOOKUP('Seznam družstev'!$B21,Nastavení!$B$10:$F$22,5,FALSE)),N21,   N21 + VLOOKUP('Seznam družstev'!$B21,Nastavení!$B$10:$F$22,5,FALSE)), "")</f>
        <v/>
      </c>
      <c r="P21" s="16" t="str">
        <f>IF($A21 &lt;&gt;"", COUNTIF($O$7:$O21, $O21) -1, "")</f>
        <v/>
      </c>
      <c r="Q21" s="16" t="str">
        <f t="shared" si="1"/>
        <v/>
      </c>
      <c r="R21" s="16" t="str">
        <f>IF(A21&lt;&gt;"",  SUMPRODUCT(--('Seznam družstev'!$A$7:$A$50&lt;&gt;""),--('Seznam družstev'!$B$7:$B$50&lt;&gt;"MZ"),--('Seznam družstev'!$B$7:$B$50='Seznam družstev'!$B21),--($N$7:$N$50=$N21)),"")</f>
        <v/>
      </c>
    </row>
    <row r="22" spans="1:18">
      <c r="A22" s="16" t="str">
        <f>IF('Seznam družstev'!A22&lt;&gt;"",'Seznam družstev'!A22,"")</f>
        <v/>
      </c>
      <c r="B22" s="16" t="str">
        <f>IF(A22&lt;&gt;"",IF( 'Seznam družstev'!$O22&lt;&gt;"",'Seznam družstev'!$O22, 0),"")</f>
        <v/>
      </c>
      <c r="C22" s="16" t="str">
        <f>IF($A22&lt;&gt;"", 1+SUMPRODUCT(--($A$7:$A$107&lt;&gt;""), --('Seznam družstev'!$B$7:$B$107='Seznam družstev'!$B22), --($B22 &lt; $B$7:$B$107)), "")</f>
        <v/>
      </c>
      <c r="D22" s="16" t="str">
        <f>IF($A22&lt;&gt;"", SUMPRODUCT( --('Seznam družstev'!$B$7:$B$107='Seznam družstev'!$B22), --($C22 = $C$7:$C$107),--('Seznam družstev'!$M22 &lt;'Seznam družstev'!$M$7:$M$107)), "")</f>
        <v/>
      </c>
      <c r="E22" s="16" t="str">
        <f>IF($A22&lt;&gt;"", SUMPRODUCT( --('Seznam družstev'!$B$7:$B$107='Seznam družstev'!$B22), --($C22 = $C$7:$C$107), --('Seznam družstev'!$M22 = 'Seznam družstev'!$M$7:$M$107),  --('Seznam družstev'!$L22 &lt; 'Seznam družstev'!$L$7:$L$107)), "")</f>
        <v/>
      </c>
      <c r="F22" s="16" t="str">
        <f>IF($A22&lt;&gt;"", SUMPRODUCT( --('Seznam družstev'!$B$7:$B$107='Seznam družstev'!$B22), --($C22 = $C$7:$C$107), --('Seznam družstev'!$M22 = 'Seznam družstev'!$M$7:$M$107),  --('Seznam družstev'!$L22 = 'Seznam družstev'!$L$7:$L$107),  --('Seznam družstev'!$K22 &lt; 'Seznam družstev'!$K$7:$K$107)), "")</f>
        <v/>
      </c>
      <c r="G22" s="16" t="str">
        <f>IF($A22&lt;&gt;"", SUMPRODUCT( --('Seznam družstev'!$B$7:$B$107='Seznam družstev'!$B22), --($C22 = $C$7:$C$107), --('Seznam družstev'!$M22 = 'Seznam družstev'!$M$7:$M$107),  --('Seznam družstev'!$L22 = 'Seznam družstev'!$L$7:$L$107),  --('Seznam družstev'!$K22 = 'Seznam družstev'!$K$7:$K$107),  --('Seznam družstev'!$J22 &lt; 'Seznam družstev'!$J$7:$J$107)), "")</f>
        <v/>
      </c>
      <c r="H22" s="16" t="str">
        <f>IF($A22&lt;&gt;"", SUMPRODUCT( --('Seznam družstev'!$B$7:$B$107='Seznam družstev'!$B22), --($C22 = $C$7:$C$107), --('Seznam družstev'!$M22 = 'Seznam družstev'!$M$7:$M$107),  --('Seznam družstev'!$L22 = 'Seznam družstev'!$L$7:$L$107),  --('Seznam družstev'!$K22 = 'Seznam družstev'!$K$7:$K$107),  --('Seznam družstev'!$J22 = 'Seznam družstev'!$J$7:$J$107), --('Seznam družstev'!$I22 &lt; 'Seznam družstev'!$I$7:$I$107)), "")</f>
        <v/>
      </c>
      <c r="I22" s="16" t="str">
        <f>IF($A22&lt;&gt;"", SUMPRODUCT( --('Seznam družstev'!$B$7:$B$107='Seznam družstev'!$B22), --($C22 = $C$7:$C$107), --('Seznam družstev'!$M22 = 'Seznam družstev'!$M$7:$M$107),  --('Seznam družstev'!$L22 = 'Seznam družstev'!$L$7:$L$107),  --('Seznam družstev'!$K22 = 'Seznam družstev'!$K$7:$K$107),  --('Seznam družstev'!$J22 = 'Seznam družstev'!$J$7:$J$107), --('Seznam družstev'!$I22 = 'Seznam družstev'!$I$7:$I$107), --('Seznam družstev'!$H22 &lt; 'Seznam družstev'!$H$7:$H$107)), "")</f>
        <v/>
      </c>
      <c r="J22" s="16" t="str">
        <f>IF($A22&lt;&gt;"", SUMPRODUCT( --('Seznam družstev'!$B$7:$B$107='Seznam družstev'!$B22), --($C22 = $C$7:$C$107), --('Seznam družstev'!$M22 = 'Seznam družstev'!$M$7:$M$107),  --('Seznam družstev'!$L22 = 'Seznam družstev'!$L$7:$L$107),  --('Seznam družstev'!$K22 = 'Seznam družstev'!$K$7:$K$107),  --('Seznam družstev'!$J22 = 'Seznam družstev'!$J$7:$J$107), --('Seznam družstev'!$I22 = 'Seznam družstev'!$I$7:$I$107),  --('Seznam družstev'!$H22 = 'Seznam družstev'!$H$7:$H$107),  --('Seznam družstev'!$G22 &lt; 'Seznam družstev'!$G$7:$G$107)), "")</f>
        <v/>
      </c>
      <c r="K22" s="16" t="str">
        <f>IF($A22&lt;&gt;"", SUMPRODUCT( --('Seznam družstev'!$B$7:$B$107='Seznam družstev'!$B22), --($C22 = $C$7:$C$107), --('Seznam družstev'!$M22 = 'Seznam družstev'!$M$7:$M$107),  --('Seznam družstev'!$L22 = 'Seznam družstev'!$L$7:$L$107),  --('Seznam družstev'!$K22 = 'Seznam družstev'!$K$7:$K$107),  --('Seznam družstev'!$J22 = 'Seznam družstev'!$J$7:$J$107), --('Seznam družstev'!$I22 = 'Seznam družstev'!$I$7:$I$107),  --('Seznam družstev'!$H22 = 'Seznam družstev'!$H$7:$H$107), --('Seznam družstev'!$G22 = 'Seznam družstev'!$G$7:$G$107), --('Seznam družstev'!$F22 &lt; 'Seznam družstev'!$F$7:$F$107)), "")</f>
        <v/>
      </c>
      <c r="L22" s="16" t="str">
        <f>IF($A22&lt;&gt;"", SUMPRODUCT( --('Seznam družstev'!$B$7:$B$107='Seznam družstev'!$B22), --($C22 = $C$7:$C$107), --('Seznam družstev'!$M22 = 'Seznam družstev'!$M$7:$M$107),  --('Seznam družstev'!$L22 = 'Seznam družstev'!$L$7:$L$107),  --('Seznam družstev'!$K22 = 'Seznam družstev'!$K$7:$K$107),  --('Seznam družstev'!$J22 = 'Seznam družstev'!$J$7:$J$107), --('Seznam družstev'!$I22 ='Seznam družstev'!$I$7:$I$107),  --('Seznam družstev'!$H22 = 'Seznam družstev'!$H$7:$H$107), --('Seznam družstev'!$G22 = 'Seznam družstev'!$G$7:$G$107), --('Seznam družstev'!$F22 = 'Seznam družstev'!$F$7:$F$107), --('Seznam družstev'!$E22 &lt; 'Seznam družstev'!$E$7:$E$107)), "")</f>
        <v/>
      </c>
      <c r="M22" s="16" t="str">
        <f>IF($A22&lt;&gt;"", SUMPRODUCT( --('Seznam družstev'!$B$7:$B$107='Seznam družstev'!$B22), --($C22 = $C$7:$C$107), --('Seznam družstev'!$M22 = 'Seznam družstev'!$M$7:$M$107),  --('Seznam družstev'!$L22 = 'Seznam družstev'!$L$7:$L$107),  --('Seznam družstev'!$K22 = 'Seznam družstev'!$K$7:$K$107),  --('Seznam družstev'!$J22 = 'Seznam družstev'!$J$7:$J$107), --('Seznam družstev'!$I22 = 'Seznam družstev'!$I$7:$I$107),  --('Seznam družstev'!$H22 = 'Seznam družstev'!$H$7:$H$107),  --('Seznam družstev'!$G22 = 'Seznam družstev'!$G$7:$G$107), --('Seznam družstev'!$F22 = 'Seznam družstev'!$F$7:$F$107), --('Seznam družstev'!$E22 = 'Seznam družstev'!$E$7:$E$107), --('Seznam družstev'!$N22 &lt;'Seznam družstev'!$N$7:$N$107)), "")</f>
        <v/>
      </c>
      <c r="N22" s="16" t="str">
        <f t="shared" si="0"/>
        <v/>
      </c>
      <c r="O22" s="16" t="str">
        <f>IF(A22&lt;&gt;"", IF(ISNA(VLOOKUP('Seznam družstev'!$B22,Nastavení!$B$10:$F$22,5,FALSE)),N22,   N22 + VLOOKUP('Seznam družstev'!$B22,Nastavení!$B$10:$F$22,5,FALSE)), "")</f>
        <v/>
      </c>
      <c r="P22" s="16" t="str">
        <f>IF($A22 &lt;&gt;"", COUNTIF($O$7:$O22, $O22) -1, "")</f>
        <v/>
      </c>
      <c r="Q22" s="16" t="str">
        <f t="shared" si="1"/>
        <v/>
      </c>
      <c r="R22" s="16" t="str">
        <f>IF(A22&lt;&gt;"",  SUMPRODUCT(--('Seznam družstev'!$A$7:$A$50&lt;&gt;""),--('Seznam družstev'!$B$7:$B$50&lt;&gt;"MZ"),--('Seznam družstev'!$B$7:$B$50='Seznam družstev'!$B22),--($N$7:$N$50=$N22)),"")</f>
        <v/>
      </c>
    </row>
    <row r="23" spans="1:18">
      <c r="A23" s="16" t="str">
        <f>IF('Seznam družstev'!A23&lt;&gt;"",'Seznam družstev'!A23,"")</f>
        <v/>
      </c>
      <c r="B23" s="16" t="str">
        <f>IF(A23&lt;&gt;"",IF( 'Seznam družstev'!$O23&lt;&gt;"",'Seznam družstev'!$O23, 0),"")</f>
        <v/>
      </c>
      <c r="C23" s="16" t="str">
        <f>IF($A23&lt;&gt;"", 1+SUMPRODUCT(--($A$7:$A$107&lt;&gt;""), --('Seznam družstev'!$B$7:$B$107='Seznam družstev'!$B23), --($B23 &lt; $B$7:$B$107)), "")</f>
        <v/>
      </c>
      <c r="D23" s="16" t="str">
        <f>IF($A23&lt;&gt;"", SUMPRODUCT( --('Seznam družstev'!$B$7:$B$107='Seznam družstev'!$B23), --($C23 = $C$7:$C$107),--('Seznam družstev'!$M23 &lt;'Seznam družstev'!$M$7:$M$107)), "")</f>
        <v/>
      </c>
      <c r="E23" s="16" t="str">
        <f>IF($A23&lt;&gt;"", SUMPRODUCT( --('Seznam družstev'!$B$7:$B$107='Seznam družstev'!$B23), --($C23 = $C$7:$C$107), --('Seznam družstev'!$M23 = 'Seznam družstev'!$M$7:$M$107),  --('Seznam družstev'!$L23 &lt; 'Seznam družstev'!$L$7:$L$107)), "")</f>
        <v/>
      </c>
      <c r="F23" s="16" t="str">
        <f>IF($A23&lt;&gt;"", SUMPRODUCT( --('Seznam družstev'!$B$7:$B$107='Seznam družstev'!$B23), --($C23 = $C$7:$C$107), --('Seznam družstev'!$M23 = 'Seznam družstev'!$M$7:$M$107),  --('Seznam družstev'!$L23 = 'Seznam družstev'!$L$7:$L$107),  --('Seznam družstev'!$K23 &lt; 'Seznam družstev'!$K$7:$K$107)), "")</f>
        <v/>
      </c>
      <c r="G23" s="16" t="str">
        <f>IF($A23&lt;&gt;"", SUMPRODUCT( --('Seznam družstev'!$B$7:$B$107='Seznam družstev'!$B23), --($C23 = $C$7:$C$107), --('Seznam družstev'!$M23 = 'Seznam družstev'!$M$7:$M$107),  --('Seznam družstev'!$L23 = 'Seznam družstev'!$L$7:$L$107),  --('Seznam družstev'!$K23 = 'Seznam družstev'!$K$7:$K$107),  --('Seznam družstev'!$J23 &lt; 'Seznam družstev'!$J$7:$J$107)), "")</f>
        <v/>
      </c>
      <c r="H23" s="16" t="str">
        <f>IF($A23&lt;&gt;"", SUMPRODUCT( --('Seznam družstev'!$B$7:$B$107='Seznam družstev'!$B23), --($C23 = $C$7:$C$107), --('Seznam družstev'!$M23 = 'Seznam družstev'!$M$7:$M$107),  --('Seznam družstev'!$L23 = 'Seznam družstev'!$L$7:$L$107),  --('Seznam družstev'!$K23 = 'Seznam družstev'!$K$7:$K$107),  --('Seznam družstev'!$J23 = 'Seznam družstev'!$J$7:$J$107), --('Seznam družstev'!$I23 &lt; 'Seznam družstev'!$I$7:$I$107)), "")</f>
        <v/>
      </c>
      <c r="I23" s="16" t="str">
        <f>IF($A23&lt;&gt;"", SUMPRODUCT( --('Seznam družstev'!$B$7:$B$107='Seznam družstev'!$B23), --($C23 = $C$7:$C$107), --('Seznam družstev'!$M23 = 'Seznam družstev'!$M$7:$M$107),  --('Seznam družstev'!$L23 = 'Seznam družstev'!$L$7:$L$107),  --('Seznam družstev'!$K23 = 'Seznam družstev'!$K$7:$K$107),  --('Seznam družstev'!$J23 = 'Seznam družstev'!$J$7:$J$107), --('Seznam družstev'!$I23 = 'Seznam družstev'!$I$7:$I$107), --('Seznam družstev'!$H23 &lt; 'Seznam družstev'!$H$7:$H$107)), "")</f>
        <v/>
      </c>
      <c r="J23" s="16" t="str">
        <f>IF($A23&lt;&gt;"", SUMPRODUCT( --('Seznam družstev'!$B$7:$B$107='Seznam družstev'!$B23), --($C23 = $C$7:$C$107), --('Seznam družstev'!$M23 = 'Seznam družstev'!$M$7:$M$107),  --('Seznam družstev'!$L23 = 'Seznam družstev'!$L$7:$L$107),  --('Seznam družstev'!$K23 = 'Seznam družstev'!$K$7:$K$107),  --('Seznam družstev'!$J23 = 'Seznam družstev'!$J$7:$J$107), --('Seznam družstev'!$I23 = 'Seznam družstev'!$I$7:$I$107),  --('Seznam družstev'!$H23 = 'Seznam družstev'!$H$7:$H$107),  --('Seznam družstev'!$G23 &lt; 'Seznam družstev'!$G$7:$G$107)), "")</f>
        <v/>
      </c>
      <c r="K23" s="16" t="str">
        <f>IF($A23&lt;&gt;"", SUMPRODUCT( --('Seznam družstev'!$B$7:$B$107='Seznam družstev'!$B23), --($C23 = $C$7:$C$107), --('Seznam družstev'!$M23 = 'Seznam družstev'!$M$7:$M$107),  --('Seznam družstev'!$L23 = 'Seznam družstev'!$L$7:$L$107),  --('Seznam družstev'!$K23 = 'Seznam družstev'!$K$7:$K$107),  --('Seznam družstev'!$J23 = 'Seznam družstev'!$J$7:$J$107), --('Seznam družstev'!$I23 = 'Seznam družstev'!$I$7:$I$107),  --('Seznam družstev'!$H23 = 'Seznam družstev'!$H$7:$H$107), --('Seznam družstev'!$G23 = 'Seznam družstev'!$G$7:$G$107), --('Seznam družstev'!$F23 &lt; 'Seznam družstev'!$F$7:$F$107)), "")</f>
        <v/>
      </c>
      <c r="L23" s="16" t="str">
        <f>IF($A23&lt;&gt;"", SUMPRODUCT( --('Seznam družstev'!$B$7:$B$107='Seznam družstev'!$B23), --($C23 = $C$7:$C$107), --('Seznam družstev'!$M23 = 'Seznam družstev'!$M$7:$M$107),  --('Seznam družstev'!$L23 = 'Seznam družstev'!$L$7:$L$107),  --('Seznam družstev'!$K23 = 'Seznam družstev'!$K$7:$K$107),  --('Seznam družstev'!$J23 = 'Seznam družstev'!$J$7:$J$107), --('Seznam družstev'!$I23 ='Seznam družstev'!$I$7:$I$107),  --('Seznam družstev'!$H23 = 'Seznam družstev'!$H$7:$H$107), --('Seznam družstev'!$G23 = 'Seznam družstev'!$G$7:$G$107), --('Seznam družstev'!$F23 = 'Seznam družstev'!$F$7:$F$107), --('Seznam družstev'!$E23 &lt; 'Seznam družstev'!$E$7:$E$107)), "")</f>
        <v/>
      </c>
      <c r="M23" s="16" t="str">
        <f>IF($A23&lt;&gt;"", SUMPRODUCT( --('Seznam družstev'!$B$7:$B$107='Seznam družstev'!$B23), --($C23 = $C$7:$C$107), --('Seznam družstev'!$M23 = 'Seznam družstev'!$M$7:$M$107),  --('Seznam družstev'!$L23 = 'Seznam družstev'!$L$7:$L$107),  --('Seznam družstev'!$K23 = 'Seznam družstev'!$K$7:$K$107),  --('Seznam družstev'!$J23 = 'Seznam družstev'!$J$7:$J$107), --('Seznam družstev'!$I23 = 'Seznam družstev'!$I$7:$I$107),  --('Seznam družstev'!$H23 = 'Seznam družstev'!$H$7:$H$107),  --('Seznam družstev'!$G23 = 'Seznam družstev'!$G$7:$G$107), --('Seznam družstev'!$F23 = 'Seznam družstev'!$F$7:$F$107), --('Seznam družstev'!$E23 = 'Seznam družstev'!$E$7:$E$107), --('Seznam družstev'!$N23 &lt;'Seznam družstev'!$N$7:$N$107)), "")</f>
        <v/>
      </c>
      <c r="N23" s="16" t="str">
        <f t="shared" si="0"/>
        <v/>
      </c>
      <c r="O23" s="16" t="str">
        <f>IF(A23&lt;&gt;"", IF(ISNA(VLOOKUP('Seznam družstev'!$B23,Nastavení!$B$10:$F$22,5,FALSE)),N23,   N23 + VLOOKUP('Seznam družstev'!$B23,Nastavení!$B$10:$F$22,5,FALSE)), "")</f>
        <v/>
      </c>
      <c r="P23" s="16" t="str">
        <f>IF($A23 &lt;&gt;"", COUNTIF($O$7:$O23, $O23) -1, "")</f>
        <v/>
      </c>
      <c r="Q23" s="16" t="str">
        <f t="shared" si="1"/>
        <v/>
      </c>
      <c r="R23" s="16" t="str">
        <f>IF(A23&lt;&gt;"",  SUMPRODUCT(--('Seznam družstev'!$A$7:$A$50&lt;&gt;""),--('Seznam družstev'!$B$7:$B$50&lt;&gt;"MZ"),--('Seznam družstev'!$B$7:$B$50='Seznam družstev'!$B23),--($N$7:$N$50=$N23)),"")</f>
        <v/>
      </c>
    </row>
    <row r="24" spans="1:18">
      <c r="A24" s="16" t="str">
        <f>IF('Seznam družstev'!A24&lt;&gt;"",'Seznam družstev'!A24,"")</f>
        <v/>
      </c>
      <c r="B24" s="16" t="str">
        <f>IF(A24&lt;&gt;"",IF( 'Seznam družstev'!$O24&lt;&gt;"",'Seznam družstev'!$O24, 0),"")</f>
        <v/>
      </c>
      <c r="C24" s="16" t="str">
        <f>IF($A24&lt;&gt;"", 1+SUMPRODUCT(--($A$7:$A$107&lt;&gt;""), --('Seznam družstev'!$B$7:$B$107='Seznam družstev'!$B24), --($B24 &lt; $B$7:$B$107)), "")</f>
        <v/>
      </c>
      <c r="D24" s="16" t="str">
        <f>IF($A24&lt;&gt;"", SUMPRODUCT( --('Seznam družstev'!$B$7:$B$107='Seznam družstev'!$B24), --($C24 = $C$7:$C$107),--('Seznam družstev'!$M24 &lt;'Seznam družstev'!$M$7:$M$107)), "")</f>
        <v/>
      </c>
      <c r="E24" s="16" t="str">
        <f>IF($A24&lt;&gt;"", SUMPRODUCT( --('Seznam družstev'!$B$7:$B$107='Seznam družstev'!$B24), --($C24 = $C$7:$C$107), --('Seznam družstev'!$M24 = 'Seznam družstev'!$M$7:$M$107),  --('Seznam družstev'!$L24 &lt; 'Seznam družstev'!$L$7:$L$107)), "")</f>
        <v/>
      </c>
      <c r="F24" s="16" t="str">
        <f>IF($A24&lt;&gt;"", SUMPRODUCT( --('Seznam družstev'!$B$7:$B$107='Seznam družstev'!$B24), --($C24 = $C$7:$C$107), --('Seznam družstev'!$M24 = 'Seznam družstev'!$M$7:$M$107),  --('Seznam družstev'!$L24 = 'Seznam družstev'!$L$7:$L$107),  --('Seznam družstev'!$K24 &lt; 'Seznam družstev'!$K$7:$K$107)), "")</f>
        <v/>
      </c>
      <c r="G24" s="16" t="str">
        <f>IF($A24&lt;&gt;"", SUMPRODUCT( --('Seznam družstev'!$B$7:$B$107='Seznam družstev'!$B24), --($C24 = $C$7:$C$107), --('Seznam družstev'!$M24 = 'Seznam družstev'!$M$7:$M$107),  --('Seznam družstev'!$L24 = 'Seznam družstev'!$L$7:$L$107),  --('Seznam družstev'!$K24 = 'Seznam družstev'!$K$7:$K$107),  --('Seznam družstev'!$J24 &lt; 'Seznam družstev'!$J$7:$J$107)), "")</f>
        <v/>
      </c>
      <c r="H24" s="16" t="str">
        <f>IF($A24&lt;&gt;"", SUMPRODUCT( --('Seznam družstev'!$B$7:$B$107='Seznam družstev'!$B24), --($C24 = $C$7:$C$107), --('Seznam družstev'!$M24 = 'Seznam družstev'!$M$7:$M$107),  --('Seznam družstev'!$L24 = 'Seznam družstev'!$L$7:$L$107),  --('Seznam družstev'!$K24 = 'Seznam družstev'!$K$7:$K$107),  --('Seznam družstev'!$J24 = 'Seznam družstev'!$J$7:$J$107), --('Seznam družstev'!$I24 &lt; 'Seznam družstev'!$I$7:$I$107)), "")</f>
        <v/>
      </c>
      <c r="I24" s="16" t="str">
        <f>IF($A24&lt;&gt;"", SUMPRODUCT( --('Seznam družstev'!$B$7:$B$107='Seznam družstev'!$B24), --($C24 = $C$7:$C$107), --('Seznam družstev'!$M24 = 'Seznam družstev'!$M$7:$M$107),  --('Seznam družstev'!$L24 = 'Seznam družstev'!$L$7:$L$107),  --('Seznam družstev'!$K24 = 'Seznam družstev'!$K$7:$K$107),  --('Seznam družstev'!$J24 = 'Seznam družstev'!$J$7:$J$107), --('Seznam družstev'!$I24 = 'Seznam družstev'!$I$7:$I$107), --('Seznam družstev'!$H24 &lt; 'Seznam družstev'!$H$7:$H$107)), "")</f>
        <v/>
      </c>
      <c r="J24" s="16" t="str">
        <f>IF($A24&lt;&gt;"", SUMPRODUCT( --('Seznam družstev'!$B$7:$B$107='Seznam družstev'!$B24), --($C24 = $C$7:$C$107), --('Seznam družstev'!$M24 = 'Seznam družstev'!$M$7:$M$107),  --('Seznam družstev'!$L24 = 'Seznam družstev'!$L$7:$L$107),  --('Seznam družstev'!$K24 = 'Seznam družstev'!$K$7:$K$107),  --('Seznam družstev'!$J24 = 'Seznam družstev'!$J$7:$J$107), --('Seznam družstev'!$I24 = 'Seznam družstev'!$I$7:$I$107),  --('Seznam družstev'!$H24 = 'Seznam družstev'!$H$7:$H$107),  --('Seznam družstev'!$G24 &lt; 'Seznam družstev'!$G$7:$G$107)), "")</f>
        <v/>
      </c>
      <c r="K24" s="16" t="str">
        <f>IF($A24&lt;&gt;"", SUMPRODUCT( --('Seznam družstev'!$B$7:$B$107='Seznam družstev'!$B24), --($C24 = $C$7:$C$107), --('Seznam družstev'!$M24 = 'Seznam družstev'!$M$7:$M$107),  --('Seznam družstev'!$L24 = 'Seznam družstev'!$L$7:$L$107),  --('Seznam družstev'!$K24 = 'Seznam družstev'!$K$7:$K$107),  --('Seznam družstev'!$J24 = 'Seznam družstev'!$J$7:$J$107), --('Seznam družstev'!$I24 = 'Seznam družstev'!$I$7:$I$107),  --('Seznam družstev'!$H24 = 'Seznam družstev'!$H$7:$H$107), --('Seznam družstev'!$G24 = 'Seznam družstev'!$G$7:$G$107), --('Seznam družstev'!$F24 &lt; 'Seznam družstev'!$F$7:$F$107)), "")</f>
        <v/>
      </c>
      <c r="L24" s="16" t="str">
        <f>IF($A24&lt;&gt;"", SUMPRODUCT( --('Seznam družstev'!$B$7:$B$107='Seznam družstev'!$B24), --($C24 = $C$7:$C$107), --('Seznam družstev'!$M24 = 'Seznam družstev'!$M$7:$M$107),  --('Seznam družstev'!$L24 = 'Seznam družstev'!$L$7:$L$107),  --('Seznam družstev'!$K24 = 'Seznam družstev'!$K$7:$K$107),  --('Seznam družstev'!$J24 = 'Seznam družstev'!$J$7:$J$107), --('Seznam družstev'!$I24 ='Seznam družstev'!$I$7:$I$107),  --('Seznam družstev'!$H24 = 'Seznam družstev'!$H$7:$H$107), --('Seznam družstev'!$G24 = 'Seznam družstev'!$G$7:$G$107), --('Seznam družstev'!$F24 = 'Seznam družstev'!$F$7:$F$107), --('Seznam družstev'!$E24 &lt; 'Seznam družstev'!$E$7:$E$107)), "")</f>
        <v/>
      </c>
      <c r="M24" s="16" t="str">
        <f>IF($A24&lt;&gt;"", SUMPRODUCT( --('Seznam družstev'!$B$7:$B$107='Seznam družstev'!$B24), --($C24 = $C$7:$C$107), --('Seznam družstev'!$M24 = 'Seznam družstev'!$M$7:$M$107),  --('Seznam družstev'!$L24 = 'Seznam družstev'!$L$7:$L$107),  --('Seznam družstev'!$K24 = 'Seznam družstev'!$K$7:$K$107),  --('Seznam družstev'!$J24 = 'Seznam družstev'!$J$7:$J$107), --('Seznam družstev'!$I24 = 'Seznam družstev'!$I$7:$I$107),  --('Seznam družstev'!$H24 = 'Seznam družstev'!$H$7:$H$107),  --('Seznam družstev'!$G24 = 'Seznam družstev'!$G$7:$G$107), --('Seznam družstev'!$F24 = 'Seznam družstev'!$F$7:$F$107), --('Seznam družstev'!$E24 = 'Seznam družstev'!$E$7:$E$107), --('Seznam družstev'!$N24 &lt;'Seznam družstev'!$N$7:$N$107)), "")</f>
        <v/>
      </c>
      <c r="N24" s="16" t="str">
        <f t="shared" si="0"/>
        <v/>
      </c>
      <c r="O24" s="16" t="str">
        <f>IF(A24&lt;&gt;"", IF(ISNA(VLOOKUP('Seznam družstev'!$B24,Nastavení!$B$10:$F$22,5,FALSE)),N24,   N24 + VLOOKUP('Seznam družstev'!$B24,Nastavení!$B$10:$F$22,5,FALSE)), "")</f>
        <v/>
      </c>
      <c r="P24" s="16" t="str">
        <f>IF($A24 &lt;&gt;"", COUNTIF($O$7:$O24, $O24) -1, "")</f>
        <v/>
      </c>
      <c r="Q24" s="16" t="str">
        <f t="shared" si="1"/>
        <v/>
      </c>
      <c r="R24" s="16" t="str">
        <f>IF(A24&lt;&gt;"",  SUMPRODUCT(--('Seznam družstev'!$A$7:$A$50&lt;&gt;""),--('Seznam družstev'!$B$7:$B$50&lt;&gt;"MZ"),--('Seznam družstev'!$B$7:$B$50='Seznam družstev'!$B24),--($N$7:$N$50=$N24)),"")</f>
        <v/>
      </c>
    </row>
    <row r="25" spans="1:18">
      <c r="A25" s="16" t="str">
        <f>IF('Seznam družstev'!A25&lt;&gt;"",'Seznam družstev'!A25,"")</f>
        <v/>
      </c>
      <c r="B25" s="16" t="str">
        <f>IF(A25&lt;&gt;"",IF( 'Seznam družstev'!$O25&lt;&gt;"",'Seznam družstev'!$O25, 0),"")</f>
        <v/>
      </c>
      <c r="C25" s="16" t="str">
        <f>IF($A25&lt;&gt;"", 1+SUMPRODUCT(--($A$7:$A$107&lt;&gt;""), --('Seznam družstev'!$B$7:$B$107='Seznam družstev'!$B25), --($B25 &lt; $B$7:$B$107)), "")</f>
        <v/>
      </c>
      <c r="D25" s="16" t="str">
        <f>IF($A25&lt;&gt;"", SUMPRODUCT( --('Seznam družstev'!$B$7:$B$107='Seznam družstev'!$B25), --($C25 = $C$7:$C$107),--('Seznam družstev'!$M25 &lt;'Seznam družstev'!$M$7:$M$107)), "")</f>
        <v/>
      </c>
      <c r="E25" s="16" t="str">
        <f>IF($A25&lt;&gt;"", SUMPRODUCT( --('Seznam družstev'!$B$7:$B$107='Seznam družstev'!$B25), --($C25 = $C$7:$C$107), --('Seznam družstev'!$M25 = 'Seznam družstev'!$M$7:$M$107),  --('Seznam družstev'!$L25 &lt; 'Seznam družstev'!$L$7:$L$107)), "")</f>
        <v/>
      </c>
      <c r="F25" s="16" t="str">
        <f>IF($A25&lt;&gt;"", SUMPRODUCT( --('Seznam družstev'!$B$7:$B$107='Seznam družstev'!$B25), --($C25 = $C$7:$C$107), --('Seznam družstev'!$M25 = 'Seznam družstev'!$M$7:$M$107),  --('Seznam družstev'!$L25 = 'Seznam družstev'!$L$7:$L$107),  --('Seznam družstev'!$K25 &lt; 'Seznam družstev'!$K$7:$K$107)), "")</f>
        <v/>
      </c>
      <c r="G25" s="16" t="str">
        <f>IF($A25&lt;&gt;"", SUMPRODUCT( --('Seznam družstev'!$B$7:$B$107='Seznam družstev'!$B25), --($C25 = $C$7:$C$107), --('Seznam družstev'!$M25 = 'Seznam družstev'!$M$7:$M$107),  --('Seznam družstev'!$L25 = 'Seznam družstev'!$L$7:$L$107),  --('Seznam družstev'!$K25 = 'Seznam družstev'!$K$7:$K$107),  --('Seznam družstev'!$J25 &lt; 'Seznam družstev'!$J$7:$J$107)), "")</f>
        <v/>
      </c>
      <c r="H25" s="16" t="str">
        <f>IF($A25&lt;&gt;"", SUMPRODUCT( --('Seznam družstev'!$B$7:$B$107='Seznam družstev'!$B25), --($C25 = $C$7:$C$107), --('Seznam družstev'!$M25 = 'Seznam družstev'!$M$7:$M$107),  --('Seznam družstev'!$L25 = 'Seznam družstev'!$L$7:$L$107),  --('Seznam družstev'!$K25 = 'Seznam družstev'!$K$7:$K$107),  --('Seznam družstev'!$J25 = 'Seznam družstev'!$J$7:$J$107), --('Seznam družstev'!$I25 &lt; 'Seznam družstev'!$I$7:$I$107)), "")</f>
        <v/>
      </c>
      <c r="I25" s="16" t="str">
        <f>IF($A25&lt;&gt;"", SUMPRODUCT( --('Seznam družstev'!$B$7:$B$107='Seznam družstev'!$B25), --($C25 = $C$7:$C$107), --('Seznam družstev'!$M25 = 'Seznam družstev'!$M$7:$M$107),  --('Seznam družstev'!$L25 = 'Seznam družstev'!$L$7:$L$107),  --('Seznam družstev'!$K25 = 'Seznam družstev'!$K$7:$K$107),  --('Seznam družstev'!$J25 = 'Seznam družstev'!$J$7:$J$107), --('Seznam družstev'!$I25 = 'Seznam družstev'!$I$7:$I$107), --('Seznam družstev'!$H25 &lt; 'Seznam družstev'!$H$7:$H$107)), "")</f>
        <v/>
      </c>
      <c r="J25" s="16" t="str">
        <f>IF($A25&lt;&gt;"", SUMPRODUCT( --('Seznam družstev'!$B$7:$B$107='Seznam družstev'!$B25), --($C25 = $C$7:$C$107), --('Seznam družstev'!$M25 = 'Seznam družstev'!$M$7:$M$107),  --('Seznam družstev'!$L25 = 'Seznam družstev'!$L$7:$L$107),  --('Seznam družstev'!$K25 = 'Seznam družstev'!$K$7:$K$107),  --('Seznam družstev'!$J25 = 'Seznam družstev'!$J$7:$J$107), --('Seznam družstev'!$I25 = 'Seznam družstev'!$I$7:$I$107),  --('Seznam družstev'!$H25 = 'Seznam družstev'!$H$7:$H$107),  --('Seznam družstev'!$G25 &lt; 'Seznam družstev'!$G$7:$G$107)), "")</f>
        <v/>
      </c>
      <c r="K25" s="16" t="str">
        <f>IF($A25&lt;&gt;"", SUMPRODUCT( --('Seznam družstev'!$B$7:$B$107='Seznam družstev'!$B25), --($C25 = $C$7:$C$107), --('Seznam družstev'!$M25 = 'Seznam družstev'!$M$7:$M$107),  --('Seznam družstev'!$L25 = 'Seznam družstev'!$L$7:$L$107),  --('Seznam družstev'!$K25 = 'Seznam družstev'!$K$7:$K$107),  --('Seznam družstev'!$J25 = 'Seznam družstev'!$J$7:$J$107), --('Seznam družstev'!$I25 = 'Seznam družstev'!$I$7:$I$107),  --('Seznam družstev'!$H25 = 'Seznam družstev'!$H$7:$H$107), --('Seznam družstev'!$G25 = 'Seznam družstev'!$G$7:$G$107), --('Seznam družstev'!$F25 &lt; 'Seznam družstev'!$F$7:$F$107)), "")</f>
        <v/>
      </c>
      <c r="L25" s="16" t="str">
        <f>IF($A25&lt;&gt;"", SUMPRODUCT( --('Seznam družstev'!$B$7:$B$107='Seznam družstev'!$B25), --($C25 = $C$7:$C$107), --('Seznam družstev'!$M25 = 'Seznam družstev'!$M$7:$M$107),  --('Seznam družstev'!$L25 = 'Seznam družstev'!$L$7:$L$107),  --('Seznam družstev'!$K25 = 'Seznam družstev'!$K$7:$K$107),  --('Seznam družstev'!$J25 = 'Seznam družstev'!$J$7:$J$107), --('Seznam družstev'!$I25 ='Seznam družstev'!$I$7:$I$107),  --('Seznam družstev'!$H25 = 'Seznam družstev'!$H$7:$H$107), --('Seznam družstev'!$G25 = 'Seznam družstev'!$G$7:$G$107), --('Seznam družstev'!$F25 = 'Seznam družstev'!$F$7:$F$107), --('Seznam družstev'!$E25 &lt; 'Seznam družstev'!$E$7:$E$107)), "")</f>
        <v/>
      </c>
      <c r="M25" s="16" t="str">
        <f>IF($A25&lt;&gt;"", SUMPRODUCT( --('Seznam družstev'!$B$7:$B$107='Seznam družstev'!$B25), --($C25 = $C$7:$C$107), --('Seznam družstev'!$M25 = 'Seznam družstev'!$M$7:$M$107),  --('Seznam družstev'!$L25 = 'Seznam družstev'!$L$7:$L$107),  --('Seznam družstev'!$K25 = 'Seznam družstev'!$K$7:$K$107),  --('Seznam družstev'!$J25 = 'Seznam družstev'!$J$7:$J$107), --('Seznam družstev'!$I25 = 'Seznam družstev'!$I$7:$I$107),  --('Seznam družstev'!$H25 = 'Seznam družstev'!$H$7:$H$107),  --('Seznam družstev'!$G25 = 'Seznam družstev'!$G$7:$G$107), --('Seznam družstev'!$F25 = 'Seznam družstev'!$F$7:$F$107), --('Seznam družstev'!$E25 = 'Seznam družstev'!$E$7:$E$107), --('Seznam družstev'!$N25 &lt;'Seznam družstev'!$N$7:$N$107)), "")</f>
        <v/>
      </c>
      <c r="N25" s="16" t="str">
        <f t="shared" si="0"/>
        <v/>
      </c>
      <c r="O25" s="16" t="str">
        <f>IF(A25&lt;&gt;"", IF(ISNA(VLOOKUP('Seznam družstev'!$B25,Nastavení!$B$10:$F$22,5,FALSE)),N25,   N25 + VLOOKUP('Seznam družstev'!$B25,Nastavení!$B$10:$F$22,5,FALSE)), "")</f>
        <v/>
      </c>
      <c r="P25" s="16" t="str">
        <f>IF($A25 &lt;&gt;"", COUNTIF($O$7:$O25, $O25) -1, "")</f>
        <v/>
      </c>
      <c r="Q25" s="16" t="str">
        <f t="shared" si="1"/>
        <v/>
      </c>
      <c r="R25" s="16" t="str">
        <f>IF(A25&lt;&gt;"",  SUMPRODUCT(--('Seznam družstev'!$A$7:$A$50&lt;&gt;""),--('Seznam družstev'!$B$7:$B$50&lt;&gt;"MZ"),--('Seznam družstev'!$B$7:$B$50='Seznam družstev'!$B25),--($N$7:$N$50=$N25)),"")</f>
        <v/>
      </c>
    </row>
    <row r="26" spans="1:18">
      <c r="A26" s="16" t="str">
        <f>IF('Seznam družstev'!A26&lt;&gt;"",'Seznam družstev'!A26,"")</f>
        <v/>
      </c>
      <c r="B26" s="16" t="str">
        <f>IF(A26&lt;&gt;"",IF( 'Seznam družstev'!$O26&lt;&gt;"",'Seznam družstev'!$O26, 0),"")</f>
        <v/>
      </c>
      <c r="C26" s="16" t="str">
        <f>IF($A26&lt;&gt;"", 1+SUMPRODUCT(--($A$7:$A$107&lt;&gt;""), --('Seznam družstev'!$B$7:$B$107='Seznam družstev'!$B26), --($B26 &lt; $B$7:$B$107)), "")</f>
        <v/>
      </c>
      <c r="D26" s="16" t="str">
        <f>IF($A26&lt;&gt;"", SUMPRODUCT( --('Seznam družstev'!$B$7:$B$107='Seznam družstev'!$B26), --($C26 = $C$7:$C$107),--('Seznam družstev'!$M26 &lt;'Seznam družstev'!$M$7:$M$107)), "")</f>
        <v/>
      </c>
      <c r="E26" s="16" t="str">
        <f>IF($A26&lt;&gt;"", SUMPRODUCT( --('Seznam družstev'!$B$7:$B$107='Seznam družstev'!$B26), --($C26 = $C$7:$C$107), --('Seznam družstev'!$M26 = 'Seznam družstev'!$M$7:$M$107),  --('Seznam družstev'!$L26 &lt; 'Seznam družstev'!$L$7:$L$107)), "")</f>
        <v/>
      </c>
      <c r="F26" s="16" t="str">
        <f>IF($A26&lt;&gt;"", SUMPRODUCT( --('Seznam družstev'!$B$7:$B$107='Seznam družstev'!$B26), --($C26 = $C$7:$C$107), --('Seznam družstev'!$M26 = 'Seznam družstev'!$M$7:$M$107),  --('Seznam družstev'!$L26 = 'Seznam družstev'!$L$7:$L$107),  --('Seznam družstev'!$K26 &lt; 'Seznam družstev'!$K$7:$K$107)), "")</f>
        <v/>
      </c>
      <c r="G26" s="16" t="str">
        <f>IF($A26&lt;&gt;"", SUMPRODUCT( --('Seznam družstev'!$B$7:$B$107='Seznam družstev'!$B26), --($C26 = $C$7:$C$107), --('Seznam družstev'!$M26 = 'Seznam družstev'!$M$7:$M$107),  --('Seznam družstev'!$L26 = 'Seznam družstev'!$L$7:$L$107),  --('Seznam družstev'!$K26 = 'Seznam družstev'!$K$7:$K$107),  --('Seznam družstev'!$J26 &lt; 'Seznam družstev'!$J$7:$J$107)), "")</f>
        <v/>
      </c>
      <c r="H26" s="16" t="str">
        <f>IF($A26&lt;&gt;"", SUMPRODUCT( --('Seznam družstev'!$B$7:$B$107='Seznam družstev'!$B26), --($C26 = $C$7:$C$107), --('Seznam družstev'!$M26 = 'Seznam družstev'!$M$7:$M$107),  --('Seznam družstev'!$L26 = 'Seznam družstev'!$L$7:$L$107),  --('Seznam družstev'!$K26 = 'Seznam družstev'!$K$7:$K$107),  --('Seznam družstev'!$J26 = 'Seznam družstev'!$J$7:$J$107), --('Seznam družstev'!$I26 &lt; 'Seznam družstev'!$I$7:$I$107)), "")</f>
        <v/>
      </c>
      <c r="I26" s="16" t="str">
        <f>IF($A26&lt;&gt;"", SUMPRODUCT( --('Seznam družstev'!$B$7:$B$107='Seznam družstev'!$B26), --($C26 = $C$7:$C$107), --('Seznam družstev'!$M26 = 'Seznam družstev'!$M$7:$M$107),  --('Seznam družstev'!$L26 = 'Seznam družstev'!$L$7:$L$107),  --('Seznam družstev'!$K26 = 'Seznam družstev'!$K$7:$K$107),  --('Seznam družstev'!$J26 = 'Seznam družstev'!$J$7:$J$107), --('Seznam družstev'!$I26 = 'Seznam družstev'!$I$7:$I$107), --('Seznam družstev'!$H26 &lt; 'Seznam družstev'!$H$7:$H$107)), "")</f>
        <v/>
      </c>
      <c r="J26" s="16" t="str">
        <f>IF($A26&lt;&gt;"", SUMPRODUCT( --('Seznam družstev'!$B$7:$B$107='Seznam družstev'!$B26), --($C26 = $C$7:$C$107), --('Seznam družstev'!$M26 = 'Seznam družstev'!$M$7:$M$107),  --('Seznam družstev'!$L26 = 'Seznam družstev'!$L$7:$L$107),  --('Seznam družstev'!$K26 = 'Seznam družstev'!$K$7:$K$107),  --('Seznam družstev'!$J26 = 'Seznam družstev'!$J$7:$J$107), --('Seznam družstev'!$I26 = 'Seznam družstev'!$I$7:$I$107),  --('Seznam družstev'!$H26 = 'Seznam družstev'!$H$7:$H$107),  --('Seznam družstev'!$G26 &lt; 'Seznam družstev'!$G$7:$G$107)), "")</f>
        <v/>
      </c>
      <c r="K26" s="16" t="str">
        <f>IF($A26&lt;&gt;"", SUMPRODUCT( --('Seznam družstev'!$B$7:$B$107='Seznam družstev'!$B26), --($C26 = $C$7:$C$107), --('Seznam družstev'!$M26 = 'Seznam družstev'!$M$7:$M$107),  --('Seznam družstev'!$L26 = 'Seznam družstev'!$L$7:$L$107),  --('Seznam družstev'!$K26 = 'Seznam družstev'!$K$7:$K$107),  --('Seznam družstev'!$J26 = 'Seznam družstev'!$J$7:$J$107), --('Seznam družstev'!$I26 = 'Seznam družstev'!$I$7:$I$107),  --('Seznam družstev'!$H26 = 'Seznam družstev'!$H$7:$H$107), --('Seznam družstev'!$G26 = 'Seznam družstev'!$G$7:$G$107), --('Seznam družstev'!$F26 &lt; 'Seznam družstev'!$F$7:$F$107)), "")</f>
        <v/>
      </c>
      <c r="L26" s="16" t="str">
        <f>IF($A26&lt;&gt;"", SUMPRODUCT( --('Seznam družstev'!$B$7:$B$107='Seznam družstev'!$B26), --($C26 = $C$7:$C$107), --('Seznam družstev'!$M26 = 'Seznam družstev'!$M$7:$M$107),  --('Seznam družstev'!$L26 = 'Seznam družstev'!$L$7:$L$107),  --('Seznam družstev'!$K26 = 'Seznam družstev'!$K$7:$K$107),  --('Seznam družstev'!$J26 = 'Seznam družstev'!$J$7:$J$107), --('Seznam družstev'!$I26 ='Seznam družstev'!$I$7:$I$107),  --('Seznam družstev'!$H26 = 'Seznam družstev'!$H$7:$H$107), --('Seznam družstev'!$G26 = 'Seznam družstev'!$G$7:$G$107), --('Seznam družstev'!$F26 = 'Seznam družstev'!$F$7:$F$107), --('Seznam družstev'!$E26 &lt; 'Seznam družstev'!$E$7:$E$107)), "")</f>
        <v/>
      </c>
      <c r="M26" s="16" t="str">
        <f>IF($A26&lt;&gt;"", SUMPRODUCT( --('Seznam družstev'!$B$7:$B$107='Seznam družstev'!$B26), --($C26 = $C$7:$C$107), --('Seznam družstev'!$M26 = 'Seznam družstev'!$M$7:$M$107),  --('Seznam družstev'!$L26 = 'Seznam družstev'!$L$7:$L$107),  --('Seznam družstev'!$K26 = 'Seznam družstev'!$K$7:$K$107),  --('Seznam družstev'!$J26 = 'Seznam družstev'!$J$7:$J$107), --('Seznam družstev'!$I26 = 'Seznam družstev'!$I$7:$I$107),  --('Seznam družstev'!$H26 = 'Seznam družstev'!$H$7:$H$107),  --('Seznam družstev'!$G26 = 'Seznam družstev'!$G$7:$G$107), --('Seznam družstev'!$F26 = 'Seznam družstev'!$F$7:$F$107), --('Seznam družstev'!$E26 = 'Seznam družstev'!$E$7:$E$107), --('Seznam družstev'!$N26 &lt;'Seznam družstev'!$N$7:$N$107)), "")</f>
        <v/>
      </c>
      <c r="N26" s="16" t="str">
        <f t="shared" si="0"/>
        <v/>
      </c>
      <c r="O26" s="16" t="str">
        <f>IF(A26&lt;&gt;"", IF(ISNA(VLOOKUP('Seznam družstev'!$B26,Nastavení!$B$10:$F$22,5,FALSE)),N26,   N26 + VLOOKUP('Seznam družstev'!$B26,Nastavení!$B$10:$F$22,5,FALSE)), "")</f>
        <v/>
      </c>
      <c r="P26" s="16" t="str">
        <f>IF($A26 &lt;&gt;"", COUNTIF($O$7:$O26, $O26) -1, "")</f>
        <v/>
      </c>
      <c r="Q26" s="16" t="str">
        <f t="shared" si="1"/>
        <v/>
      </c>
      <c r="R26" s="16" t="str">
        <f>IF(A26&lt;&gt;"",  SUMPRODUCT(--('Seznam družstev'!$A$7:$A$50&lt;&gt;""),--('Seznam družstev'!$B$7:$B$50&lt;&gt;"MZ"),--('Seznam družstev'!$B$7:$B$50='Seznam družstev'!$B26),--($N$7:$N$50=$N26)),"")</f>
        <v/>
      </c>
    </row>
    <row r="27" spans="1:18">
      <c r="A27" s="16" t="str">
        <f>IF('Seznam družstev'!A27&lt;&gt;"",'Seznam družstev'!A27,"")</f>
        <v/>
      </c>
      <c r="B27" s="16" t="str">
        <f>IF(A27&lt;&gt;"",IF( 'Seznam družstev'!$O27&lt;&gt;"",'Seznam družstev'!$O27, 0),"")</f>
        <v/>
      </c>
      <c r="C27" s="16" t="str">
        <f>IF($A27&lt;&gt;"", 1+SUMPRODUCT(--($A$7:$A$107&lt;&gt;""), --('Seznam družstev'!$B$7:$B$107='Seznam družstev'!$B27), --($B27 &lt; $B$7:$B$107)), "")</f>
        <v/>
      </c>
      <c r="D27" s="16" t="str">
        <f>IF($A27&lt;&gt;"", SUMPRODUCT( --('Seznam družstev'!$B$7:$B$107='Seznam družstev'!$B27), --($C27 = $C$7:$C$107),--('Seznam družstev'!$M27 &lt;'Seznam družstev'!$M$7:$M$107)), "")</f>
        <v/>
      </c>
      <c r="E27" s="16" t="str">
        <f>IF($A27&lt;&gt;"", SUMPRODUCT( --('Seznam družstev'!$B$7:$B$107='Seznam družstev'!$B27), --($C27 = $C$7:$C$107), --('Seznam družstev'!$M27 = 'Seznam družstev'!$M$7:$M$107),  --('Seznam družstev'!$L27 &lt; 'Seznam družstev'!$L$7:$L$107)), "")</f>
        <v/>
      </c>
      <c r="F27" s="16" t="str">
        <f>IF($A27&lt;&gt;"", SUMPRODUCT( --('Seznam družstev'!$B$7:$B$107='Seznam družstev'!$B27), --($C27 = $C$7:$C$107), --('Seznam družstev'!$M27 = 'Seznam družstev'!$M$7:$M$107),  --('Seznam družstev'!$L27 = 'Seznam družstev'!$L$7:$L$107),  --('Seznam družstev'!$K27 &lt; 'Seznam družstev'!$K$7:$K$107)), "")</f>
        <v/>
      </c>
      <c r="G27" s="16" t="str">
        <f>IF($A27&lt;&gt;"", SUMPRODUCT( --('Seznam družstev'!$B$7:$B$107='Seznam družstev'!$B27), --($C27 = $C$7:$C$107), --('Seznam družstev'!$M27 = 'Seznam družstev'!$M$7:$M$107),  --('Seznam družstev'!$L27 = 'Seznam družstev'!$L$7:$L$107),  --('Seznam družstev'!$K27 = 'Seznam družstev'!$K$7:$K$107),  --('Seznam družstev'!$J27 &lt; 'Seznam družstev'!$J$7:$J$107)), "")</f>
        <v/>
      </c>
      <c r="H27" s="16" t="str">
        <f>IF($A27&lt;&gt;"", SUMPRODUCT( --('Seznam družstev'!$B$7:$B$107='Seznam družstev'!$B27), --($C27 = $C$7:$C$107), --('Seznam družstev'!$M27 = 'Seznam družstev'!$M$7:$M$107),  --('Seznam družstev'!$L27 = 'Seznam družstev'!$L$7:$L$107),  --('Seznam družstev'!$K27 = 'Seznam družstev'!$K$7:$K$107),  --('Seznam družstev'!$J27 = 'Seznam družstev'!$J$7:$J$107), --('Seznam družstev'!$I27 &lt; 'Seznam družstev'!$I$7:$I$107)), "")</f>
        <v/>
      </c>
      <c r="I27" s="16" t="str">
        <f>IF($A27&lt;&gt;"", SUMPRODUCT( --('Seznam družstev'!$B$7:$B$107='Seznam družstev'!$B27), --($C27 = $C$7:$C$107), --('Seznam družstev'!$M27 = 'Seznam družstev'!$M$7:$M$107),  --('Seznam družstev'!$L27 = 'Seznam družstev'!$L$7:$L$107),  --('Seznam družstev'!$K27 = 'Seznam družstev'!$K$7:$K$107),  --('Seznam družstev'!$J27 = 'Seznam družstev'!$J$7:$J$107), --('Seznam družstev'!$I27 = 'Seznam družstev'!$I$7:$I$107), --('Seznam družstev'!$H27 &lt; 'Seznam družstev'!$H$7:$H$107)), "")</f>
        <v/>
      </c>
      <c r="J27" s="16" t="str">
        <f>IF($A27&lt;&gt;"", SUMPRODUCT( --('Seznam družstev'!$B$7:$B$107='Seznam družstev'!$B27), --($C27 = $C$7:$C$107), --('Seznam družstev'!$M27 = 'Seznam družstev'!$M$7:$M$107),  --('Seznam družstev'!$L27 = 'Seznam družstev'!$L$7:$L$107),  --('Seznam družstev'!$K27 = 'Seznam družstev'!$K$7:$K$107),  --('Seznam družstev'!$J27 = 'Seznam družstev'!$J$7:$J$107), --('Seznam družstev'!$I27 = 'Seznam družstev'!$I$7:$I$107),  --('Seznam družstev'!$H27 = 'Seznam družstev'!$H$7:$H$107),  --('Seznam družstev'!$G27 &lt; 'Seznam družstev'!$G$7:$G$107)), "")</f>
        <v/>
      </c>
      <c r="K27" s="16" t="str">
        <f>IF($A27&lt;&gt;"", SUMPRODUCT( --('Seznam družstev'!$B$7:$B$107='Seznam družstev'!$B27), --($C27 = $C$7:$C$107), --('Seznam družstev'!$M27 = 'Seznam družstev'!$M$7:$M$107),  --('Seznam družstev'!$L27 = 'Seznam družstev'!$L$7:$L$107),  --('Seznam družstev'!$K27 = 'Seznam družstev'!$K$7:$K$107),  --('Seznam družstev'!$J27 = 'Seznam družstev'!$J$7:$J$107), --('Seznam družstev'!$I27 = 'Seznam družstev'!$I$7:$I$107),  --('Seznam družstev'!$H27 = 'Seznam družstev'!$H$7:$H$107), --('Seznam družstev'!$G27 = 'Seznam družstev'!$G$7:$G$107), --('Seznam družstev'!$F27 &lt; 'Seznam družstev'!$F$7:$F$107)), "")</f>
        <v/>
      </c>
      <c r="L27" s="16" t="str">
        <f>IF($A27&lt;&gt;"", SUMPRODUCT( --('Seznam družstev'!$B$7:$B$107='Seznam družstev'!$B27), --($C27 = $C$7:$C$107), --('Seznam družstev'!$M27 = 'Seznam družstev'!$M$7:$M$107),  --('Seznam družstev'!$L27 = 'Seznam družstev'!$L$7:$L$107),  --('Seznam družstev'!$K27 = 'Seznam družstev'!$K$7:$K$107),  --('Seznam družstev'!$J27 = 'Seznam družstev'!$J$7:$J$107), --('Seznam družstev'!$I27 ='Seznam družstev'!$I$7:$I$107),  --('Seznam družstev'!$H27 = 'Seznam družstev'!$H$7:$H$107), --('Seznam družstev'!$G27 = 'Seznam družstev'!$G$7:$G$107), --('Seznam družstev'!$F27 = 'Seznam družstev'!$F$7:$F$107), --('Seznam družstev'!$E27 &lt; 'Seznam družstev'!$E$7:$E$107)), "")</f>
        <v/>
      </c>
      <c r="M27" s="16" t="str">
        <f>IF($A27&lt;&gt;"", SUMPRODUCT( --('Seznam družstev'!$B$7:$B$107='Seznam družstev'!$B27), --($C27 = $C$7:$C$107), --('Seznam družstev'!$M27 = 'Seznam družstev'!$M$7:$M$107),  --('Seznam družstev'!$L27 = 'Seznam družstev'!$L$7:$L$107),  --('Seznam družstev'!$K27 = 'Seznam družstev'!$K$7:$K$107),  --('Seznam družstev'!$J27 = 'Seznam družstev'!$J$7:$J$107), --('Seznam družstev'!$I27 = 'Seznam družstev'!$I$7:$I$107),  --('Seznam družstev'!$H27 = 'Seznam družstev'!$H$7:$H$107),  --('Seznam družstev'!$G27 = 'Seznam družstev'!$G$7:$G$107), --('Seznam družstev'!$F27 = 'Seznam družstev'!$F$7:$F$107), --('Seznam družstev'!$E27 = 'Seznam družstev'!$E$7:$E$107), --('Seznam družstev'!$N27 &lt;'Seznam družstev'!$N$7:$N$107)), "")</f>
        <v/>
      </c>
      <c r="N27" s="16" t="str">
        <f t="shared" si="0"/>
        <v/>
      </c>
      <c r="O27" s="16" t="str">
        <f>IF(A27&lt;&gt;"", IF(ISNA(VLOOKUP('Seznam družstev'!$B27,Nastavení!$B$10:$F$22,5,FALSE)),N27,   N27 + VLOOKUP('Seznam družstev'!$B27,Nastavení!$B$10:$F$22,5,FALSE)), "")</f>
        <v/>
      </c>
      <c r="P27" s="16" t="str">
        <f>IF($A27 &lt;&gt;"", COUNTIF($O$7:$O27, $O27) -1, "")</f>
        <v/>
      </c>
      <c r="Q27" s="16" t="str">
        <f t="shared" si="1"/>
        <v/>
      </c>
      <c r="R27" s="16" t="str">
        <f>IF(A27&lt;&gt;"",  SUMPRODUCT(--('Seznam družstev'!$A$7:$A$50&lt;&gt;""),--('Seznam družstev'!$B$7:$B$50&lt;&gt;"MZ"),--('Seznam družstev'!$B$7:$B$50='Seznam družstev'!$B27),--($N$7:$N$50=$N27)),"")</f>
        <v/>
      </c>
    </row>
    <row r="28" spans="1:18">
      <c r="A28" s="16" t="str">
        <f>IF('Seznam družstev'!A28&lt;&gt;"",'Seznam družstev'!A28,"")</f>
        <v/>
      </c>
      <c r="B28" s="16" t="str">
        <f>IF(A28&lt;&gt;"",IF( 'Seznam družstev'!$O28&lt;&gt;"",'Seznam družstev'!$O28, 0),"")</f>
        <v/>
      </c>
      <c r="C28" s="16" t="str">
        <f>IF($A28&lt;&gt;"", 1+SUMPRODUCT(--($A$7:$A$107&lt;&gt;""), --('Seznam družstev'!$B$7:$B$107='Seznam družstev'!$B28), --($B28 &lt; $B$7:$B$107)), "")</f>
        <v/>
      </c>
      <c r="D28" s="16" t="str">
        <f>IF($A28&lt;&gt;"", SUMPRODUCT( --('Seznam družstev'!$B$7:$B$107='Seznam družstev'!$B28), --($C28 = $C$7:$C$107),--('Seznam družstev'!$M28 &lt;'Seznam družstev'!$M$7:$M$107)), "")</f>
        <v/>
      </c>
      <c r="E28" s="16" t="str">
        <f>IF($A28&lt;&gt;"", SUMPRODUCT( --('Seznam družstev'!$B$7:$B$107='Seznam družstev'!$B28), --($C28 = $C$7:$C$107), --('Seznam družstev'!$M28 = 'Seznam družstev'!$M$7:$M$107),  --('Seznam družstev'!$L28 &lt; 'Seznam družstev'!$L$7:$L$107)), "")</f>
        <v/>
      </c>
      <c r="F28" s="16" t="str">
        <f>IF($A28&lt;&gt;"", SUMPRODUCT( --('Seznam družstev'!$B$7:$B$107='Seznam družstev'!$B28), --($C28 = $C$7:$C$107), --('Seznam družstev'!$M28 = 'Seznam družstev'!$M$7:$M$107),  --('Seznam družstev'!$L28 = 'Seznam družstev'!$L$7:$L$107),  --('Seznam družstev'!$K28 &lt; 'Seznam družstev'!$K$7:$K$107)), "")</f>
        <v/>
      </c>
      <c r="G28" s="16" t="str">
        <f>IF($A28&lt;&gt;"", SUMPRODUCT( --('Seznam družstev'!$B$7:$B$107='Seznam družstev'!$B28), --($C28 = $C$7:$C$107), --('Seznam družstev'!$M28 = 'Seznam družstev'!$M$7:$M$107),  --('Seznam družstev'!$L28 = 'Seznam družstev'!$L$7:$L$107),  --('Seznam družstev'!$K28 = 'Seznam družstev'!$K$7:$K$107),  --('Seznam družstev'!$J28 &lt; 'Seznam družstev'!$J$7:$J$107)), "")</f>
        <v/>
      </c>
      <c r="H28" s="16" t="str">
        <f>IF($A28&lt;&gt;"", SUMPRODUCT( --('Seznam družstev'!$B$7:$B$107='Seznam družstev'!$B28), --($C28 = $C$7:$C$107), --('Seznam družstev'!$M28 = 'Seznam družstev'!$M$7:$M$107),  --('Seznam družstev'!$L28 = 'Seznam družstev'!$L$7:$L$107),  --('Seznam družstev'!$K28 = 'Seznam družstev'!$K$7:$K$107),  --('Seznam družstev'!$J28 = 'Seznam družstev'!$J$7:$J$107), --('Seznam družstev'!$I28 &lt; 'Seznam družstev'!$I$7:$I$107)), "")</f>
        <v/>
      </c>
      <c r="I28" s="16" t="str">
        <f>IF($A28&lt;&gt;"", SUMPRODUCT( --('Seznam družstev'!$B$7:$B$107='Seznam družstev'!$B28), --($C28 = $C$7:$C$107), --('Seznam družstev'!$M28 = 'Seznam družstev'!$M$7:$M$107),  --('Seznam družstev'!$L28 = 'Seznam družstev'!$L$7:$L$107),  --('Seznam družstev'!$K28 = 'Seznam družstev'!$K$7:$K$107),  --('Seznam družstev'!$J28 = 'Seznam družstev'!$J$7:$J$107), --('Seznam družstev'!$I28 = 'Seznam družstev'!$I$7:$I$107), --('Seznam družstev'!$H28 &lt; 'Seznam družstev'!$H$7:$H$107)), "")</f>
        <v/>
      </c>
      <c r="J28" s="16" t="str">
        <f>IF($A28&lt;&gt;"", SUMPRODUCT( --('Seznam družstev'!$B$7:$B$107='Seznam družstev'!$B28), --($C28 = $C$7:$C$107), --('Seznam družstev'!$M28 = 'Seznam družstev'!$M$7:$M$107),  --('Seznam družstev'!$L28 = 'Seznam družstev'!$L$7:$L$107),  --('Seznam družstev'!$K28 = 'Seznam družstev'!$K$7:$K$107),  --('Seznam družstev'!$J28 = 'Seznam družstev'!$J$7:$J$107), --('Seznam družstev'!$I28 = 'Seznam družstev'!$I$7:$I$107),  --('Seznam družstev'!$H28 = 'Seznam družstev'!$H$7:$H$107),  --('Seznam družstev'!$G28 &lt; 'Seznam družstev'!$G$7:$G$107)), "")</f>
        <v/>
      </c>
      <c r="K28" s="16" t="str">
        <f>IF($A28&lt;&gt;"", SUMPRODUCT( --('Seznam družstev'!$B$7:$B$107='Seznam družstev'!$B28), --($C28 = $C$7:$C$107), --('Seznam družstev'!$M28 = 'Seznam družstev'!$M$7:$M$107),  --('Seznam družstev'!$L28 = 'Seznam družstev'!$L$7:$L$107),  --('Seznam družstev'!$K28 = 'Seznam družstev'!$K$7:$K$107),  --('Seznam družstev'!$J28 = 'Seznam družstev'!$J$7:$J$107), --('Seznam družstev'!$I28 = 'Seznam družstev'!$I$7:$I$107),  --('Seznam družstev'!$H28 = 'Seznam družstev'!$H$7:$H$107), --('Seznam družstev'!$G28 = 'Seznam družstev'!$G$7:$G$107), --('Seznam družstev'!$F28 &lt; 'Seznam družstev'!$F$7:$F$107)), "")</f>
        <v/>
      </c>
      <c r="L28" s="16" t="str">
        <f>IF($A28&lt;&gt;"", SUMPRODUCT( --('Seznam družstev'!$B$7:$B$107='Seznam družstev'!$B28), --($C28 = $C$7:$C$107), --('Seznam družstev'!$M28 = 'Seznam družstev'!$M$7:$M$107),  --('Seznam družstev'!$L28 = 'Seznam družstev'!$L$7:$L$107),  --('Seznam družstev'!$K28 = 'Seznam družstev'!$K$7:$K$107),  --('Seznam družstev'!$J28 = 'Seznam družstev'!$J$7:$J$107), --('Seznam družstev'!$I28 ='Seznam družstev'!$I$7:$I$107),  --('Seznam družstev'!$H28 = 'Seznam družstev'!$H$7:$H$107), --('Seznam družstev'!$G28 = 'Seznam družstev'!$G$7:$G$107), --('Seznam družstev'!$F28 = 'Seznam družstev'!$F$7:$F$107), --('Seznam družstev'!$E28 &lt; 'Seznam družstev'!$E$7:$E$107)), "")</f>
        <v/>
      </c>
      <c r="M28" s="16" t="str">
        <f>IF($A28&lt;&gt;"", SUMPRODUCT( --('Seznam družstev'!$B$7:$B$107='Seznam družstev'!$B28), --($C28 = $C$7:$C$107), --('Seznam družstev'!$M28 = 'Seznam družstev'!$M$7:$M$107),  --('Seznam družstev'!$L28 = 'Seznam družstev'!$L$7:$L$107),  --('Seznam družstev'!$K28 = 'Seznam družstev'!$K$7:$K$107),  --('Seznam družstev'!$J28 = 'Seznam družstev'!$J$7:$J$107), --('Seznam družstev'!$I28 = 'Seznam družstev'!$I$7:$I$107),  --('Seznam družstev'!$H28 = 'Seznam družstev'!$H$7:$H$107),  --('Seznam družstev'!$G28 = 'Seznam družstev'!$G$7:$G$107), --('Seznam družstev'!$F28 = 'Seznam družstev'!$F$7:$F$107), --('Seznam družstev'!$E28 = 'Seznam družstev'!$E$7:$E$107), --('Seznam družstev'!$N28 &lt;'Seznam družstev'!$N$7:$N$107)), "")</f>
        <v/>
      </c>
      <c r="N28" s="16" t="str">
        <f t="shared" si="0"/>
        <v/>
      </c>
      <c r="O28" s="16" t="str">
        <f>IF(A28&lt;&gt;"", IF(ISNA(VLOOKUP('Seznam družstev'!$B28,Nastavení!$B$10:$F$22,5,FALSE)),N28,   N28 + VLOOKUP('Seznam družstev'!$B28,Nastavení!$B$10:$F$22,5,FALSE)), "")</f>
        <v/>
      </c>
      <c r="P28" s="16" t="str">
        <f>IF($A28 &lt;&gt;"", COUNTIF($O$7:$O28, $O28) -1, "")</f>
        <v/>
      </c>
      <c r="Q28" s="16" t="str">
        <f t="shared" si="1"/>
        <v/>
      </c>
      <c r="R28" s="16" t="str">
        <f>IF(A28&lt;&gt;"",  SUMPRODUCT(--('Seznam družstev'!$A$7:$A$50&lt;&gt;""),--('Seznam družstev'!$B$7:$B$50&lt;&gt;"MZ"),--('Seznam družstev'!$B$7:$B$50='Seznam družstev'!$B28),--($N$7:$N$50=$N28)),"")</f>
        <v/>
      </c>
    </row>
    <row r="29" spans="1:18">
      <c r="A29" s="16" t="str">
        <f>IF('Seznam družstev'!A29&lt;&gt;"",'Seznam družstev'!A29,"")</f>
        <v/>
      </c>
      <c r="B29" s="16" t="str">
        <f>IF(A29&lt;&gt;"",IF( 'Seznam družstev'!$O29&lt;&gt;"",'Seznam družstev'!$O29, 0),"")</f>
        <v/>
      </c>
      <c r="C29" s="16" t="str">
        <f>IF($A29&lt;&gt;"", 1+SUMPRODUCT(--($A$7:$A$107&lt;&gt;""), --('Seznam družstev'!$B$7:$B$107='Seznam družstev'!$B29), --($B29 &lt; $B$7:$B$107)), "")</f>
        <v/>
      </c>
      <c r="D29" s="16" t="str">
        <f>IF($A29&lt;&gt;"", SUMPRODUCT( --('Seznam družstev'!$B$7:$B$107='Seznam družstev'!$B29), --($C29 = $C$7:$C$107),--('Seznam družstev'!$M29 &lt;'Seznam družstev'!$M$7:$M$107)), "")</f>
        <v/>
      </c>
      <c r="E29" s="16" t="str">
        <f>IF($A29&lt;&gt;"", SUMPRODUCT( --('Seznam družstev'!$B$7:$B$107='Seznam družstev'!$B29), --($C29 = $C$7:$C$107), --('Seznam družstev'!$M29 = 'Seznam družstev'!$M$7:$M$107),  --('Seznam družstev'!$L29 &lt; 'Seznam družstev'!$L$7:$L$107)), "")</f>
        <v/>
      </c>
      <c r="F29" s="16" t="str">
        <f>IF($A29&lt;&gt;"", SUMPRODUCT( --('Seznam družstev'!$B$7:$B$107='Seznam družstev'!$B29), --($C29 = $C$7:$C$107), --('Seznam družstev'!$M29 = 'Seznam družstev'!$M$7:$M$107),  --('Seznam družstev'!$L29 = 'Seznam družstev'!$L$7:$L$107),  --('Seznam družstev'!$K29 &lt; 'Seznam družstev'!$K$7:$K$107)), "")</f>
        <v/>
      </c>
      <c r="G29" s="16" t="str">
        <f>IF($A29&lt;&gt;"", SUMPRODUCT( --('Seznam družstev'!$B$7:$B$107='Seznam družstev'!$B29), --($C29 = $C$7:$C$107), --('Seznam družstev'!$M29 = 'Seznam družstev'!$M$7:$M$107),  --('Seznam družstev'!$L29 = 'Seznam družstev'!$L$7:$L$107),  --('Seznam družstev'!$K29 = 'Seznam družstev'!$K$7:$K$107),  --('Seznam družstev'!$J29 &lt; 'Seznam družstev'!$J$7:$J$107)), "")</f>
        <v/>
      </c>
      <c r="H29" s="16" t="str">
        <f>IF($A29&lt;&gt;"", SUMPRODUCT( --('Seznam družstev'!$B$7:$B$107='Seznam družstev'!$B29), --($C29 = $C$7:$C$107), --('Seznam družstev'!$M29 = 'Seznam družstev'!$M$7:$M$107),  --('Seznam družstev'!$L29 = 'Seznam družstev'!$L$7:$L$107),  --('Seznam družstev'!$K29 = 'Seznam družstev'!$K$7:$K$107),  --('Seznam družstev'!$J29 = 'Seznam družstev'!$J$7:$J$107), --('Seznam družstev'!$I29 &lt; 'Seznam družstev'!$I$7:$I$107)), "")</f>
        <v/>
      </c>
      <c r="I29" s="16" t="str">
        <f>IF($A29&lt;&gt;"", SUMPRODUCT( --('Seznam družstev'!$B$7:$B$107='Seznam družstev'!$B29), --($C29 = $C$7:$C$107), --('Seznam družstev'!$M29 = 'Seznam družstev'!$M$7:$M$107),  --('Seznam družstev'!$L29 = 'Seznam družstev'!$L$7:$L$107),  --('Seznam družstev'!$K29 = 'Seznam družstev'!$K$7:$K$107),  --('Seznam družstev'!$J29 = 'Seznam družstev'!$J$7:$J$107), --('Seznam družstev'!$I29 = 'Seznam družstev'!$I$7:$I$107), --('Seznam družstev'!$H29 &lt; 'Seznam družstev'!$H$7:$H$107)), "")</f>
        <v/>
      </c>
      <c r="J29" s="16" t="str">
        <f>IF($A29&lt;&gt;"", SUMPRODUCT( --('Seznam družstev'!$B$7:$B$107='Seznam družstev'!$B29), --($C29 = $C$7:$C$107), --('Seznam družstev'!$M29 = 'Seznam družstev'!$M$7:$M$107),  --('Seznam družstev'!$L29 = 'Seznam družstev'!$L$7:$L$107),  --('Seznam družstev'!$K29 = 'Seznam družstev'!$K$7:$K$107),  --('Seznam družstev'!$J29 = 'Seznam družstev'!$J$7:$J$107), --('Seznam družstev'!$I29 = 'Seznam družstev'!$I$7:$I$107),  --('Seznam družstev'!$H29 = 'Seznam družstev'!$H$7:$H$107),  --('Seznam družstev'!$G29 &lt; 'Seznam družstev'!$G$7:$G$107)), "")</f>
        <v/>
      </c>
      <c r="K29" s="16" t="str">
        <f>IF($A29&lt;&gt;"", SUMPRODUCT( --('Seznam družstev'!$B$7:$B$107='Seznam družstev'!$B29), --($C29 = $C$7:$C$107), --('Seznam družstev'!$M29 = 'Seznam družstev'!$M$7:$M$107),  --('Seznam družstev'!$L29 = 'Seznam družstev'!$L$7:$L$107),  --('Seznam družstev'!$K29 = 'Seznam družstev'!$K$7:$K$107),  --('Seznam družstev'!$J29 = 'Seznam družstev'!$J$7:$J$107), --('Seznam družstev'!$I29 = 'Seznam družstev'!$I$7:$I$107),  --('Seznam družstev'!$H29 = 'Seznam družstev'!$H$7:$H$107), --('Seznam družstev'!$G29 = 'Seznam družstev'!$G$7:$G$107), --('Seznam družstev'!$F29 &lt; 'Seznam družstev'!$F$7:$F$107)), "")</f>
        <v/>
      </c>
      <c r="L29" s="16" t="str">
        <f>IF($A29&lt;&gt;"", SUMPRODUCT( --('Seznam družstev'!$B$7:$B$107='Seznam družstev'!$B29), --($C29 = $C$7:$C$107), --('Seznam družstev'!$M29 = 'Seznam družstev'!$M$7:$M$107),  --('Seznam družstev'!$L29 = 'Seznam družstev'!$L$7:$L$107),  --('Seznam družstev'!$K29 = 'Seznam družstev'!$K$7:$K$107),  --('Seznam družstev'!$J29 = 'Seznam družstev'!$J$7:$J$107), --('Seznam družstev'!$I29 ='Seznam družstev'!$I$7:$I$107),  --('Seznam družstev'!$H29 = 'Seznam družstev'!$H$7:$H$107), --('Seznam družstev'!$G29 = 'Seznam družstev'!$G$7:$G$107), --('Seznam družstev'!$F29 = 'Seznam družstev'!$F$7:$F$107), --('Seznam družstev'!$E29 &lt; 'Seznam družstev'!$E$7:$E$107)), "")</f>
        <v/>
      </c>
      <c r="M29" s="16" t="str">
        <f>IF($A29&lt;&gt;"", SUMPRODUCT( --('Seznam družstev'!$B$7:$B$107='Seznam družstev'!$B29), --($C29 = $C$7:$C$107), --('Seznam družstev'!$M29 = 'Seznam družstev'!$M$7:$M$107),  --('Seznam družstev'!$L29 = 'Seznam družstev'!$L$7:$L$107),  --('Seznam družstev'!$K29 = 'Seznam družstev'!$K$7:$K$107),  --('Seznam družstev'!$J29 = 'Seznam družstev'!$J$7:$J$107), --('Seznam družstev'!$I29 = 'Seznam družstev'!$I$7:$I$107),  --('Seznam družstev'!$H29 = 'Seznam družstev'!$H$7:$H$107),  --('Seznam družstev'!$G29 = 'Seznam družstev'!$G$7:$G$107), --('Seznam družstev'!$F29 = 'Seznam družstev'!$F$7:$F$107), --('Seznam družstev'!$E29 = 'Seznam družstev'!$E$7:$E$107), --('Seznam družstev'!$N29 &lt;'Seznam družstev'!$N$7:$N$107)), "")</f>
        <v/>
      </c>
      <c r="N29" s="16" t="str">
        <f t="shared" si="0"/>
        <v/>
      </c>
      <c r="O29" s="16" t="str">
        <f>IF(A29&lt;&gt;"", IF(ISNA(VLOOKUP('Seznam družstev'!$B29,Nastavení!$B$10:$F$22,5,FALSE)),N29,   N29 + VLOOKUP('Seznam družstev'!$B29,Nastavení!$B$10:$F$22,5,FALSE)), "")</f>
        <v/>
      </c>
      <c r="P29" s="16" t="str">
        <f>IF($A29 &lt;&gt;"", COUNTIF($O$7:$O29, $O29) -1, "")</f>
        <v/>
      </c>
      <c r="Q29" s="16" t="str">
        <f t="shared" si="1"/>
        <v/>
      </c>
      <c r="R29" s="16" t="str">
        <f>IF(A29&lt;&gt;"",  SUMPRODUCT(--('Seznam družstev'!$A$7:$A$50&lt;&gt;""),--('Seznam družstev'!$B$7:$B$50&lt;&gt;"MZ"),--('Seznam družstev'!$B$7:$B$50='Seznam družstev'!$B29),--($N$7:$N$50=$N29)),"")</f>
        <v/>
      </c>
    </row>
    <row r="30" spans="1:18">
      <c r="A30" s="16" t="str">
        <f>IF('Seznam družstev'!A30&lt;&gt;"",'Seznam družstev'!A30,"")</f>
        <v/>
      </c>
      <c r="B30" s="16" t="str">
        <f>IF(A30&lt;&gt;"",IF( 'Seznam družstev'!$O30&lt;&gt;"",'Seznam družstev'!$O30, 0),"")</f>
        <v/>
      </c>
      <c r="C30" s="16" t="str">
        <f>IF($A30&lt;&gt;"", 1+SUMPRODUCT(--($A$7:$A$107&lt;&gt;""), --('Seznam družstev'!$B$7:$B$107='Seznam družstev'!$B30), --($B30 &lt; $B$7:$B$107)), "")</f>
        <v/>
      </c>
      <c r="D30" s="16" t="str">
        <f>IF($A30&lt;&gt;"", SUMPRODUCT( --('Seznam družstev'!$B$7:$B$107='Seznam družstev'!$B30), --($C30 = $C$7:$C$107),--('Seznam družstev'!$M30 &lt;'Seznam družstev'!$M$7:$M$107)), "")</f>
        <v/>
      </c>
      <c r="E30" s="16" t="str">
        <f>IF($A30&lt;&gt;"", SUMPRODUCT( --('Seznam družstev'!$B$7:$B$107='Seznam družstev'!$B30), --($C30 = $C$7:$C$107), --('Seznam družstev'!$M30 = 'Seznam družstev'!$M$7:$M$107),  --('Seznam družstev'!$L30 &lt; 'Seznam družstev'!$L$7:$L$107)), "")</f>
        <v/>
      </c>
      <c r="F30" s="16" t="str">
        <f>IF($A30&lt;&gt;"", SUMPRODUCT( --('Seznam družstev'!$B$7:$B$107='Seznam družstev'!$B30), --($C30 = $C$7:$C$107), --('Seznam družstev'!$M30 = 'Seznam družstev'!$M$7:$M$107),  --('Seznam družstev'!$L30 = 'Seznam družstev'!$L$7:$L$107),  --('Seznam družstev'!$K30 &lt; 'Seznam družstev'!$K$7:$K$107)), "")</f>
        <v/>
      </c>
      <c r="G30" s="16" t="str">
        <f>IF($A30&lt;&gt;"", SUMPRODUCT( --('Seznam družstev'!$B$7:$B$107='Seznam družstev'!$B30), --($C30 = $C$7:$C$107), --('Seznam družstev'!$M30 = 'Seznam družstev'!$M$7:$M$107),  --('Seznam družstev'!$L30 = 'Seznam družstev'!$L$7:$L$107),  --('Seznam družstev'!$K30 = 'Seznam družstev'!$K$7:$K$107),  --('Seznam družstev'!$J30 &lt; 'Seznam družstev'!$J$7:$J$107)), "")</f>
        <v/>
      </c>
      <c r="H30" s="16" t="str">
        <f>IF($A30&lt;&gt;"", SUMPRODUCT( --('Seznam družstev'!$B$7:$B$107='Seznam družstev'!$B30), --($C30 = $C$7:$C$107), --('Seznam družstev'!$M30 = 'Seznam družstev'!$M$7:$M$107),  --('Seznam družstev'!$L30 = 'Seznam družstev'!$L$7:$L$107),  --('Seznam družstev'!$K30 = 'Seznam družstev'!$K$7:$K$107),  --('Seznam družstev'!$J30 = 'Seznam družstev'!$J$7:$J$107), --('Seznam družstev'!$I30 &lt; 'Seznam družstev'!$I$7:$I$107)), "")</f>
        <v/>
      </c>
      <c r="I30" s="16" t="str">
        <f>IF($A30&lt;&gt;"", SUMPRODUCT( --('Seznam družstev'!$B$7:$B$107='Seznam družstev'!$B30), --($C30 = $C$7:$C$107), --('Seznam družstev'!$M30 = 'Seznam družstev'!$M$7:$M$107),  --('Seznam družstev'!$L30 = 'Seznam družstev'!$L$7:$L$107),  --('Seznam družstev'!$K30 = 'Seznam družstev'!$K$7:$K$107),  --('Seznam družstev'!$J30 = 'Seznam družstev'!$J$7:$J$107), --('Seznam družstev'!$I30 = 'Seznam družstev'!$I$7:$I$107), --('Seznam družstev'!$H30 &lt; 'Seznam družstev'!$H$7:$H$107)), "")</f>
        <v/>
      </c>
      <c r="J30" s="16" t="str">
        <f>IF($A30&lt;&gt;"", SUMPRODUCT( --('Seznam družstev'!$B$7:$B$107='Seznam družstev'!$B30), --($C30 = $C$7:$C$107), --('Seznam družstev'!$M30 = 'Seznam družstev'!$M$7:$M$107),  --('Seznam družstev'!$L30 = 'Seznam družstev'!$L$7:$L$107),  --('Seznam družstev'!$K30 = 'Seznam družstev'!$K$7:$K$107),  --('Seznam družstev'!$J30 = 'Seznam družstev'!$J$7:$J$107), --('Seznam družstev'!$I30 = 'Seznam družstev'!$I$7:$I$107),  --('Seznam družstev'!$H30 = 'Seznam družstev'!$H$7:$H$107),  --('Seznam družstev'!$G30 &lt; 'Seznam družstev'!$G$7:$G$107)), "")</f>
        <v/>
      </c>
      <c r="K30" s="16" t="str">
        <f>IF($A30&lt;&gt;"", SUMPRODUCT( --('Seznam družstev'!$B$7:$B$107='Seznam družstev'!$B30), --($C30 = $C$7:$C$107), --('Seznam družstev'!$M30 = 'Seznam družstev'!$M$7:$M$107),  --('Seznam družstev'!$L30 = 'Seznam družstev'!$L$7:$L$107),  --('Seznam družstev'!$K30 = 'Seznam družstev'!$K$7:$K$107),  --('Seznam družstev'!$J30 = 'Seznam družstev'!$J$7:$J$107), --('Seznam družstev'!$I30 = 'Seznam družstev'!$I$7:$I$107),  --('Seznam družstev'!$H30 = 'Seznam družstev'!$H$7:$H$107), --('Seznam družstev'!$G30 = 'Seznam družstev'!$G$7:$G$107), --('Seznam družstev'!$F30 &lt; 'Seznam družstev'!$F$7:$F$107)), "")</f>
        <v/>
      </c>
      <c r="L30" s="16" t="str">
        <f>IF($A30&lt;&gt;"", SUMPRODUCT( --('Seznam družstev'!$B$7:$B$107='Seznam družstev'!$B30), --($C30 = $C$7:$C$107), --('Seznam družstev'!$M30 = 'Seznam družstev'!$M$7:$M$107),  --('Seznam družstev'!$L30 = 'Seznam družstev'!$L$7:$L$107),  --('Seznam družstev'!$K30 = 'Seznam družstev'!$K$7:$K$107),  --('Seznam družstev'!$J30 = 'Seznam družstev'!$J$7:$J$107), --('Seznam družstev'!$I30 ='Seznam družstev'!$I$7:$I$107),  --('Seznam družstev'!$H30 = 'Seznam družstev'!$H$7:$H$107), --('Seznam družstev'!$G30 = 'Seznam družstev'!$G$7:$G$107), --('Seznam družstev'!$F30 = 'Seznam družstev'!$F$7:$F$107), --('Seznam družstev'!$E30 &lt; 'Seznam družstev'!$E$7:$E$107)), "")</f>
        <v/>
      </c>
      <c r="M30" s="16" t="str">
        <f>IF($A30&lt;&gt;"", SUMPRODUCT( --('Seznam družstev'!$B$7:$B$107='Seznam družstev'!$B30), --($C30 = $C$7:$C$107), --('Seznam družstev'!$M30 = 'Seznam družstev'!$M$7:$M$107),  --('Seznam družstev'!$L30 = 'Seznam družstev'!$L$7:$L$107),  --('Seznam družstev'!$K30 = 'Seznam družstev'!$K$7:$K$107),  --('Seznam družstev'!$J30 = 'Seznam družstev'!$J$7:$J$107), --('Seznam družstev'!$I30 = 'Seznam družstev'!$I$7:$I$107),  --('Seznam družstev'!$H30 = 'Seznam družstev'!$H$7:$H$107),  --('Seznam družstev'!$G30 = 'Seznam družstev'!$G$7:$G$107), --('Seznam družstev'!$F30 = 'Seznam družstev'!$F$7:$F$107), --('Seznam družstev'!$E30 = 'Seznam družstev'!$E$7:$E$107), --('Seznam družstev'!$N30 &lt;'Seznam družstev'!$N$7:$N$107)), "")</f>
        <v/>
      </c>
      <c r="N30" s="16" t="str">
        <f t="shared" si="0"/>
        <v/>
      </c>
      <c r="O30" s="16" t="str">
        <f>IF(A30&lt;&gt;"", IF(ISNA(VLOOKUP('Seznam družstev'!$B30,Nastavení!$B$10:$F$22,5,FALSE)),N30,   N30 + VLOOKUP('Seznam družstev'!$B30,Nastavení!$B$10:$F$22,5,FALSE)), "")</f>
        <v/>
      </c>
      <c r="P30" s="16" t="str">
        <f>IF($A30 &lt;&gt;"", COUNTIF($O$7:$O30, $O30) -1, "")</f>
        <v/>
      </c>
      <c r="Q30" s="16" t="str">
        <f t="shared" si="1"/>
        <v/>
      </c>
      <c r="R30" s="16" t="str">
        <f>IF(A30&lt;&gt;"",  SUMPRODUCT(--('Seznam družstev'!$A$7:$A$50&lt;&gt;""),--('Seznam družstev'!$B$7:$B$50&lt;&gt;"MZ"),--('Seznam družstev'!$B$7:$B$50='Seznam družstev'!$B30),--($N$7:$N$50=$N30)),"")</f>
        <v/>
      </c>
    </row>
    <row r="31" spans="1:18">
      <c r="A31" s="16" t="str">
        <f>IF('Seznam družstev'!A31&lt;&gt;"",'Seznam družstev'!A31,"")</f>
        <v/>
      </c>
      <c r="B31" s="16" t="str">
        <f>IF(A31&lt;&gt;"",IF( 'Seznam družstev'!$O31&lt;&gt;"",'Seznam družstev'!$O31, 0),"")</f>
        <v/>
      </c>
      <c r="C31" s="16" t="str">
        <f>IF($A31&lt;&gt;"", 1+SUMPRODUCT(--($A$7:$A$107&lt;&gt;""), --('Seznam družstev'!$B$7:$B$107='Seznam družstev'!$B31), --($B31 &lt; $B$7:$B$107)), "")</f>
        <v/>
      </c>
      <c r="D31" s="16" t="str">
        <f>IF($A31&lt;&gt;"", SUMPRODUCT( --('Seznam družstev'!$B$7:$B$107='Seznam družstev'!$B31), --($C31 = $C$7:$C$107),--('Seznam družstev'!$M31 &lt;'Seznam družstev'!$M$7:$M$107)), "")</f>
        <v/>
      </c>
      <c r="E31" s="16" t="str">
        <f>IF($A31&lt;&gt;"", SUMPRODUCT( --('Seznam družstev'!$B$7:$B$107='Seznam družstev'!$B31), --($C31 = $C$7:$C$107), --('Seznam družstev'!$M31 = 'Seznam družstev'!$M$7:$M$107),  --('Seznam družstev'!$L31 &lt; 'Seznam družstev'!$L$7:$L$107)), "")</f>
        <v/>
      </c>
      <c r="F31" s="16" t="str">
        <f>IF($A31&lt;&gt;"", SUMPRODUCT( --('Seznam družstev'!$B$7:$B$107='Seznam družstev'!$B31), --($C31 = $C$7:$C$107), --('Seznam družstev'!$M31 = 'Seznam družstev'!$M$7:$M$107),  --('Seznam družstev'!$L31 = 'Seznam družstev'!$L$7:$L$107),  --('Seznam družstev'!$K31 &lt; 'Seznam družstev'!$K$7:$K$107)), "")</f>
        <v/>
      </c>
      <c r="G31" s="16" t="str">
        <f>IF($A31&lt;&gt;"", SUMPRODUCT( --('Seznam družstev'!$B$7:$B$107='Seznam družstev'!$B31), --($C31 = $C$7:$C$107), --('Seznam družstev'!$M31 = 'Seznam družstev'!$M$7:$M$107),  --('Seznam družstev'!$L31 = 'Seznam družstev'!$L$7:$L$107),  --('Seznam družstev'!$K31 = 'Seznam družstev'!$K$7:$K$107),  --('Seznam družstev'!$J31 &lt; 'Seznam družstev'!$J$7:$J$107)), "")</f>
        <v/>
      </c>
      <c r="H31" s="16" t="str">
        <f>IF($A31&lt;&gt;"", SUMPRODUCT( --('Seznam družstev'!$B$7:$B$107='Seznam družstev'!$B31), --($C31 = $C$7:$C$107), --('Seznam družstev'!$M31 = 'Seznam družstev'!$M$7:$M$107),  --('Seznam družstev'!$L31 = 'Seznam družstev'!$L$7:$L$107),  --('Seznam družstev'!$K31 = 'Seznam družstev'!$K$7:$K$107),  --('Seznam družstev'!$J31 = 'Seznam družstev'!$J$7:$J$107), --('Seznam družstev'!$I31 &lt; 'Seznam družstev'!$I$7:$I$107)), "")</f>
        <v/>
      </c>
      <c r="I31" s="16" t="str">
        <f>IF($A31&lt;&gt;"", SUMPRODUCT( --('Seznam družstev'!$B$7:$B$107='Seznam družstev'!$B31), --($C31 = $C$7:$C$107), --('Seznam družstev'!$M31 = 'Seznam družstev'!$M$7:$M$107),  --('Seznam družstev'!$L31 = 'Seznam družstev'!$L$7:$L$107),  --('Seznam družstev'!$K31 = 'Seznam družstev'!$K$7:$K$107),  --('Seznam družstev'!$J31 = 'Seznam družstev'!$J$7:$J$107), --('Seznam družstev'!$I31 = 'Seznam družstev'!$I$7:$I$107), --('Seznam družstev'!$H31 &lt; 'Seznam družstev'!$H$7:$H$107)), "")</f>
        <v/>
      </c>
      <c r="J31" s="16" t="str">
        <f>IF($A31&lt;&gt;"", SUMPRODUCT( --('Seznam družstev'!$B$7:$B$107='Seznam družstev'!$B31), --($C31 = $C$7:$C$107), --('Seznam družstev'!$M31 = 'Seznam družstev'!$M$7:$M$107),  --('Seznam družstev'!$L31 = 'Seznam družstev'!$L$7:$L$107),  --('Seznam družstev'!$K31 = 'Seznam družstev'!$K$7:$K$107),  --('Seznam družstev'!$J31 = 'Seznam družstev'!$J$7:$J$107), --('Seznam družstev'!$I31 = 'Seznam družstev'!$I$7:$I$107),  --('Seznam družstev'!$H31 = 'Seznam družstev'!$H$7:$H$107),  --('Seznam družstev'!$G31 &lt; 'Seznam družstev'!$G$7:$G$107)), "")</f>
        <v/>
      </c>
      <c r="K31" s="16" t="str">
        <f>IF($A31&lt;&gt;"", SUMPRODUCT( --('Seznam družstev'!$B$7:$B$107='Seznam družstev'!$B31), --($C31 = $C$7:$C$107), --('Seznam družstev'!$M31 = 'Seznam družstev'!$M$7:$M$107),  --('Seznam družstev'!$L31 = 'Seznam družstev'!$L$7:$L$107),  --('Seznam družstev'!$K31 = 'Seznam družstev'!$K$7:$K$107),  --('Seznam družstev'!$J31 = 'Seznam družstev'!$J$7:$J$107), --('Seznam družstev'!$I31 = 'Seznam družstev'!$I$7:$I$107),  --('Seznam družstev'!$H31 = 'Seznam družstev'!$H$7:$H$107), --('Seznam družstev'!$G31 = 'Seznam družstev'!$G$7:$G$107), --('Seznam družstev'!$F31 &lt; 'Seznam družstev'!$F$7:$F$107)), "")</f>
        <v/>
      </c>
      <c r="L31" s="16" t="str">
        <f>IF($A31&lt;&gt;"", SUMPRODUCT( --('Seznam družstev'!$B$7:$B$107='Seznam družstev'!$B31), --($C31 = $C$7:$C$107), --('Seznam družstev'!$M31 = 'Seznam družstev'!$M$7:$M$107),  --('Seznam družstev'!$L31 = 'Seznam družstev'!$L$7:$L$107),  --('Seznam družstev'!$K31 = 'Seznam družstev'!$K$7:$K$107),  --('Seznam družstev'!$J31 = 'Seznam družstev'!$J$7:$J$107), --('Seznam družstev'!$I31 ='Seznam družstev'!$I$7:$I$107),  --('Seznam družstev'!$H31 = 'Seznam družstev'!$H$7:$H$107), --('Seznam družstev'!$G31 = 'Seznam družstev'!$G$7:$G$107), --('Seznam družstev'!$F31 = 'Seznam družstev'!$F$7:$F$107), --('Seznam družstev'!$E31 &lt; 'Seznam družstev'!$E$7:$E$107)), "")</f>
        <v/>
      </c>
      <c r="M31" s="16" t="str">
        <f>IF($A31&lt;&gt;"", SUMPRODUCT( --('Seznam družstev'!$B$7:$B$107='Seznam družstev'!$B31), --($C31 = $C$7:$C$107), --('Seznam družstev'!$M31 = 'Seznam družstev'!$M$7:$M$107),  --('Seznam družstev'!$L31 = 'Seznam družstev'!$L$7:$L$107),  --('Seznam družstev'!$K31 = 'Seznam družstev'!$K$7:$K$107),  --('Seznam družstev'!$J31 = 'Seznam družstev'!$J$7:$J$107), --('Seznam družstev'!$I31 = 'Seznam družstev'!$I$7:$I$107),  --('Seznam družstev'!$H31 = 'Seznam družstev'!$H$7:$H$107),  --('Seznam družstev'!$G31 = 'Seznam družstev'!$G$7:$G$107), --('Seznam družstev'!$F31 = 'Seznam družstev'!$F$7:$F$107), --('Seznam družstev'!$E31 = 'Seznam družstev'!$E$7:$E$107), --('Seznam družstev'!$N31 &lt;'Seznam družstev'!$N$7:$N$107)), "")</f>
        <v/>
      </c>
      <c r="N31" s="16" t="str">
        <f t="shared" si="0"/>
        <v/>
      </c>
      <c r="O31" s="16" t="str">
        <f>IF(A31&lt;&gt;"", IF(ISNA(VLOOKUP('Seznam družstev'!$B31,Nastavení!$B$10:$F$22,5,FALSE)),N31,   N31 + VLOOKUP('Seznam družstev'!$B31,Nastavení!$B$10:$F$22,5,FALSE)), "")</f>
        <v/>
      </c>
      <c r="P31" s="16" t="str">
        <f>IF($A31 &lt;&gt;"", COUNTIF($O$7:$O31, $O31) -1, "")</f>
        <v/>
      </c>
      <c r="Q31" s="16" t="str">
        <f t="shared" si="1"/>
        <v/>
      </c>
      <c r="R31" s="16" t="str">
        <f>IF(A31&lt;&gt;"",  SUMPRODUCT(--('Seznam družstev'!$A$7:$A$50&lt;&gt;""),--('Seznam družstev'!$B$7:$B$50&lt;&gt;"MZ"),--('Seznam družstev'!$B$7:$B$50='Seznam družstev'!$B31),--($N$7:$N$50=$N31)),"")</f>
        <v/>
      </c>
    </row>
    <row r="32" spans="1:18">
      <c r="A32" s="16" t="str">
        <f>IF('Seznam družstev'!A32&lt;&gt;"",'Seznam družstev'!A32,"")</f>
        <v/>
      </c>
      <c r="B32" s="16" t="str">
        <f>IF(A32&lt;&gt;"",IF( 'Seznam družstev'!$O32&lt;&gt;"",'Seznam družstev'!$O32, 0),"")</f>
        <v/>
      </c>
      <c r="C32" s="16" t="str">
        <f>IF($A32&lt;&gt;"", 1+SUMPRODUCT(--($A$7:$A$107&lt;&gt;""), --('Seznam družstev'!$B$7:$B$107='Seznam družstev'!$B32), --($B32 &lt; $B$7:$B$107)), "")</f>
        <v/>
      </c>
      <c r="D32" s="16" t="str">
        <f>IF($A32&lt;&gt;"", SUMPRODUCT( --('Seznam družstev'!$B$7:$B$107='Seznam družstev'!$B32), --($C32 = $C$7:$C$107),--('Seznam družstev'!$M32 &lt;'Seznam družstev'!$M$7:$M$107)), "")</f>
        <v/>
      </c>
      <c r="E32" s="16" t="str">
        <f>IF($A32&lt;&gt;"", SUMPRODUCT( --('Seznam družstev'!$B$7:$B$107='Seznam družstev'!$B32), --($C32 = $C$7:$C$107), --('Seznam družstev'!$M32 = 'Seznam družstev'!$M$7:$M$107),  --('Seznam družstev'!$L32 &lt; 'Seznam družstev'!$L$7:$L$107)), "")</f>
        <v/>
      </c>
      <c r="F32" s="16" t="str">
        <f>IF($A32&lt;&gt;"", SUMPRODUCT( --('Seznam družstev'!$B$7:$B$107='Seznam družstev'!$B32), --($C32 = $C$7:$C$107), --('Seznam družstev'!$M32 = 'Seznam družstev'!$M$7:$M$107),  --('Seznam družstev'!$L32 = 'Seznam družstev'!$L$7:$L$107),  --('Seznam družstev'!$K32 &lt; 'Seznam družstev'!$K$7:$K$107)), "")</f>
        <v/>
      </c>
      <c r="G32" s="16" t="str">
        <f>IF($A32&lt;&gt;"", SUMPRODUCT( --('Seznam družstev'!$B$7:$B$107='Seznam družstev'!$B32), --($C32 = $C$7:$C$107), --('Seznam družstev'!$M32 = 'Seznam družstev'!$M$7:$M$107),  --('Seznam družstev'!$L32 = 'Seznam družstev'!$L$7:$L$107),  --('Seznam družstev'!$K32 = 'Seznam družstev'!$K$7:$K$107),  --('Seznam družstev'!$J32 &lt; 'Seznam družstev'!$J$7:$J$107)), "")</f>
        <v/>
      </c>
      <c r="H32" s="16" t="str">
        <f>IF($A32&lt;&gt;"", SUMPRODUCT( --('Seznam družstev'!$B$7:$B$107='Seznam družstev'!$B32), --($C32 = $C$7:$C$107), --('Seznam družstev'!$M32 = 'Seznam družstev'!$M$7:$M$107),  --('Seznam družstev'!$L32 = 'Seznam družstev'!$L$7:$L$107),  --('Seznam družstev'!$K32 = 'Seznam družstev'!$K$7:$K$107),  --('Seznam družstev'!$J32 = 'Seznam družstev'!$J$7:$J$107), --('Seznam družstev'!$I32 &lt; 'Seznam družstev'!$I$7:$I$107)), "")</f>
        <v/>
      </c>
      <c r="I32" s="16" t="str">
        <f>IF($A32&lt;&gt;"", SUMPRODUCT( --('Seznam družstev'!$B$7:$B$107='Seznam družstev'!$B32), --($C32 = $C$7:$C$107), --('Seznam družstev'!$M32 = 'Seznam družstev'!$M$7:$M$107),  --('Seznam družstev'!$L32 = 'Seznam družstev'!$L$7:$L$107),  --('Seznam družstev'!$K32 = 'Seznam družstev'!$K$7:$K$107),  --('Seznam družstev'!$J32 = 'Seznam družstev'!$J$7:$J$107), --('Seznam družstev'!$I32 = 'Seznam družstev'!$I$7:$I$107), --('Seznam družstev'!$H32 &lt; 'Seznam družstev'!$H$7:$H$107)), "")</f>
        <v/>
      </c>
      <c r="J32" s="16" t="str">
        <f>IF($A32&lt;&gt;"", SUMPRODUCT( --('Seznam družstev'!$B$7:$B$107='Seznam družstev'!$B32), --($C32 = $C$7:$C$107), --('Seznam družstev'!$M32 = 'Seznam družstev'!$M$7:$M$107),  --('Seznam družstev'!$L32 = 'Seznam družstev'!$L$7:$L$107),  --('Seznam družstev'!$K32 = 'Seznam družstev'!$K$7:$K$107),  --('Seznam družstev'!$J32 = 'Seznam družstev'!$J$7:$J$107), --('Seznam družstev'!$I32 = 'Seznam družstev'!$I$7:$I$107),  --('Seznam družstev'!$H32 = 'Seznam družstev'!$H$7:$H$107),  --('Seznam družstev'!$G32 &lt; 'Seznam družstev'!$G$7:$G$107)), "")</f>
        <v/>
      </c>
      <c r="K32" s="16" t="str">
        <f>IF($A32&lt;&gt;"", SUMPRODUCT( --('Seznam družstev'!$B$7:$B$107='Seznam družstev'!$B32), --($C32 = $C$7:$C$107), --('Seznam družstev'!$M32 = 'Seznam družstev'!$M$7:$M$107),  --('Seznam družstev'!$L32 = 'Seznam družstev'!$L$7:$L$107),  --('Seznam družstev'!$K32 = 'Seznam družstev'!$K$7:$K$107),  --('Seznam družstev'!$J32 = 'Seznam družstev'!$J$7:$J$107), --('Seznam družstev'!$I32 = 'Seznam družstev'!$I$7:$I$107),  --('Seznam družstev'!$H32 = 'Seznam družstev'!$H$7:$H$107), --('Seznam družstev'!$G32 = 'Seznam družstev'!$G$7:$G$107), --('Seznam družstev'!$F32 &lt; 'Seznam družstev'!$F$7:$F$107)), "")</f>
        <v/>
      </c>
      <c r="L32" s="16" t="str">
        <f>IF($A32&lt;&gt;"", SUMPRODUCT( --('Seznam družstev'!$B$7:$B$107='Seznam družstev'!$B32), --($C32 = $C$7:$C$107), --('Seznam družstev'!$M32 = 'Seznam družstev'!$M$7:$M$107),  --('Seznam družstev'!$L32 = 'Seznam družstev'!$L$7:$L$107),  --('Seznam družstev'!$K32 = 'Seznam družstev'!$K$7:$K$107),  --('Seznam družstev'!$J32 = 'Seznam družstev'!$J$7:$J$107), --('Seznam družstev'!$I32 ='Seznam družstev'!$I$7:$I$107),  --('Seznam družstev'!$H32 = 'Seznam družstev'!$H$7:$H$107), --('Seznam družstev'!$G32 = 'Seznam družstev'!$G$7:$G$107), --('Seznam družstev'!$F32 = 'Seznam družstev'!$F$7:$F$107), --('Seznam družstev'!$E32 &lt; 'Seznam družstev'!$E$7:$E$107)), "")</f>
        <v/>
      </c>
      <c r="M32" s="16" t="str">
        <f>IF($A32&lt;&gt;"", SUMPRODUCT( --('Seznam družstev'!$B$7:$B$107='Seznam družstev'!$B32), --($C32 = $C$7:$C$107), --('Seznam družstev'!$M32 = 'Seznam družstev'!$M$7:$M$107),  --('Seznam družstev'!$L32 = 'Seznam družstev'!$L$7:$L$107),  --('Seznam družstev'!$K32 = 'Seznam družstev'!$K$7:$K$107),  --('Seznam družstev'!$J32 = 'Seznam družstev'!$J$7:$J$107), --('Seznam družstev'!$I32 = 'Seznam družstev'!$I$7:$I$107),  --('Seznam družstev'!$H32 = 'Seznam družstev'!$H$7:$H$107),  --('Seznam družstev'!$G32 = 'Seznam družstev'!$G$7:$G$107), --('Seznam družstev'!$F32 = 'Seznam družstev'!$F$7:$F$107), --('Seznam družstev'!$E32 = 'Seznam družstev'!$E$7:$E$107), --('Seznam družstev'!$N32 &lt;'Seznam družstev'!$N$7:$N$107)), "")</f>
        <v/>
      </c>
      <c r="N32" s="16" t="str">
        <f t="shared" si="0"/>
        <v/>
      </c>
      <c r="O32" s="16" t="str">
        <f>IF(A32&lt;&gt;"", IF(ISNA(VLOOKUP('Seznam družstev'!$B32,Nastavení!$B$10:$F$22,5,FALSE)),N32,   N32 + VLOOKUP('Seznam družstev'!$B32,Nastavení!$B$10:$F$22,5,FALSE)), "")</f>
        <v/>
      </c>
      <c r="P32" s="16" t="str">
        <f>IF($A32 &lt;&gt;"", COUNTIF($O$7:$O32, $O32) -1, "")</f>
        <v/>
      </c>
      <c r="Q32" s="16" t="str">
        <f t="shared" si="1"/>
        <v/>
      </c>
      <c r="R32" s="16" t="str">
        <f>IF(A32&lt;&gt;"",  SUMPRODUCT(--('Seznam družstev'!$A$7:$A$50&lt;&gt;""),--('Seznam družstev'!$B$7:$B$50&lt;&gt;"MZ"),--('Seznam družstev'!$B$7:$B$50='Seznam družstev'!$B32),--($N$7:$N$50=$N32)),"")</f>
        <v/>
      </c>
    </row>
    <row r="33" spans="1:18">
      <c r="A33" s="16" t="str">
        <f>IF('Seznam družstev'!A33&lt;&gt;"",'Seznam družstev'!A33,"")</f>
        <v/>
      </c>
      <c r="B33" s="16" t="str">
        <f>IF(A33&lt;&gt;"",IF( 'Seznam družstev'!$O33&lt;&gt;"",'Seznam družstev'!$O33, 0),"")</f>
        <v/>
      </c>
      <c r="C33" s="16" t="str">
        <f>IF($A33&lt;&gt;"", 1+SUMPRODUCT(--($A$7:$A$107&lt;&gt;""), --('Seznam družstev'!$B$7:$B$107='Seznam družstev'!$B33), --($B33 &lt; $B$7:$B$107)), "")</f>
        <v/>
      </c>
      <c r="D33" s="16" t="str">
        <f>IF($A33&lt;&gt;"", SUMPRODUCT( --('Seznam družstev'!$B$7:$B$107='Seznam družstev'!$B33), --($C33 = $C$7:$C$107),--('Seznam družstev'!$M33 &lt;'Seznam družstev'!$M$7:$M$107)), "")</f>
        <v/>
      </c>
      <c r="E33" s="16" t="str">
        <f>IF($A33&lt;&gt;"", SUMPRODUCT( --('Seznam družstev'!$B$7:$B$107='Seznam družstev'!$B33), --($C33 = $C$7:$C$107), --('Seznam družstev'!$M33 = 'Seznam družstev'!$M$7:$M$107),  --('Seznam družstev'!$L33 &lt; 'Seznam družstev'!$L$7:$L$107)), "")</f>
        <v/>
      </c>
      <c r="F33" s="16" t="str">
        <f>IF($A33&lt;&gt;"", SUMPRODUCT( --('Seznam družstev'!$B$7:$B$107='Seznam družstev'!$B33), --($C33 = $C$7:$C$107), --('Seznam družstev'!$M33 = 'Seznam družstev'!$M$7:$M$107),  --('Seznam družstev'!$L33 = 'Seznam družstev'!$L$7:$L$107),  --('Seznam družstev'!$K33 &lt; 'Seznam družstev'!$K$7:$K$107)), "")</f>
        <v/>
      </c>
      <c r="G33" s="16" t="str">
        <f>IF($A33&lt;&gt;"", SUMPRODUCT( --('Seznam družstev'!$B$7:$B$107='Seznam družstev'!$B33), --($C33 = $C$7:$C$107), --('Seznam družstev'!$M33 = 'Seznam družstev'!$M$7:$M$107),  --('Seznam družstev'!$L33 = 'Seznam družstev'!$L$7:$L$107),  --('Seznam družstev'!$K33 = 'Seznam družstev'!$K$7:$K$107),  --('Seznam družstev'!$J33 &lt; 'Seznam družstev'!$J$7:$J$107)), "")</f>
        <v/>
      </c>
      <c r="H33" s="16" t="str">
        <f>IF($A33&lt;&gt;"", SUMPRODUCT( --('Seznam družstev'!$B$7:$B$107='Seznam družstev'!$B33), --($C33 = $C$7:$C$107), --('Seznam družstev'!$M33 = 'Seznam družstev'!$M$7:$M$107),  --('Seznam družstev'!$L33 = 'Seznam družstev'!$L$7:$L$107),  --('Seznam družstev'!$K33 = 'Seznam družstev'!$K$7:$K$107),  --('Seznam družstev'!$J33 = 'Seznam družstev'!$J$7:$J$107), --('Seznam družstev'!$I33 &lt; 'Seznam družstev'!$I$7:$I$107)), "")</f>
        <v/>
      </c>
      <c r="I33" s="16" t="str">
        <f>IF($A33&lt;&gt;"", SUMPRODUCT( --('Seznam družstev'!$B$7:$B$107='Seznam družstev'!$B33), --($C33 = $C$7:$C$107), --('Seznam družstev'!$M33 = 'Seznam družstev'!$M$7:$M$107),  --('Seznam družstev'!$L33 = 'Seznam družstev'!$L$7:$L$107),  --('Seznam družstev'!$K33 = 'Seznam družstev'!$K$7:$K$107),  --('Seznam družstev'!$J33 = 'Seznam družstev'!$J$7:$J$107), --('Seznam družstev'!$I33 = 'Seznam družstev'!$I$7:$I$107), --('Seznam družstev'!$H33 &lt; 'Seznam družstev'!$H$7:$H$107)), "")</f>
        <v/>
      </c>
      <c r="J33" s="16" t="str">
        <f>IF($A33&lt;&gt;"", SUMPRODUCT( --('Seznam družstev'!$B$7:$B$107='Seznam družstev'!$B33), --($C33 = $C$7:$C$107), --('Seznam družstev'!$M33 = 'Seznam družstev'!$M$7:$M$107),  --('Seznam družstev'!$L33 = 'Seznam družstev'!$L$7:$L$107),  --('Seznam družstev'!$K33 = 'Seznam družstev'!$K$7:$K$107),  --('Seznam družstev'!$J33 = 'Seznam družstev'!$J$7:$J$107), --('Seznam družstev'!$I33 = 'Seznam družstev'!$I$7:$I$107),  --('Seznam družstev'!$H33 = 'Seznam družstev'!$H$7:$H$107),  --('Seznam družstev'!$G33 &lt; 'Seznam družstev'!$G$7:$G$107)), "")</f>
        <v/>
      </c>
      <c r="K33" s="16" t="str">
        <f>IF($A33&lt;&gt;"", SUMPRODUCT( --('Seznam družstev'!$B$7:$B$107='Seznam družstev'!$B33), --($C33 = $C$7:$C$107), --('Seznam družstev'!$M33 = 'Seznam družstev'!$M$7:$M$107),  --('Seznam družstev'!$L33 = 'Seznam družstev'!$L$7:$L$107),  --('Seznam družstev'!$K33 = 'Seznam družstev'!$K$7:$K$107),  --('Seznam družstev'!$J33 = 'Seznam družstev'!$J$7:$J$107), --('Seznam družstev'!$I33 = 'Seznam družstev'!$I$7:$I$107),  --('Seznam družstev'!$H33 = 'Seznam družstev'!$H$7:$H$107), --('Seznam družstev'!$G33 = 'Seznam družstev'!$G$7:$G$107), --('Seznam družstev'!$F33 &lt; 'Seznam družstev'!$F$7:$F$107)), "")</f>
        <v/>
      </c>
      <c r="L33" s="16" t="str">
        <f>IF($A33&lt;&gt;"", SUMPRODUCT( --('Seznam družstev'!$B$7:$B$107='Seznam družstev'!$B33), --($C33 = $C$7:$C$107), --('Seznam družstev'!$M33 = 'Seznam družstev'!$M$7:$M$107),  --('Seznam družstev'!$L33 = 'Seznam družstev'!$L$7:$L$107),  --('Seznam družstev'!$K33 = 'Seznam družstev'!$K$7:$K$107),  --('Seznam družstev'!$J33 = 'Seznam družstev'!$J$7:$J$107), --('Seznam družstev'!$I33 ='Seznam družstev'!$I$7:$I$107),  --('Seznam družstev'!$H33 = 'Seznam družstev'!$H$7:$H$107), --('Seznam družstev'!$G33 = 'Seznam družstev'!$G$7:$G$107), --('Seznam družstev'!$F33 = 'Seznam družstev'!$F$7:$F$107), --('Seznam družstev'!$E33 &lt; 'Seznam družstev'!$E$7:$E$107)), "")</f>
        <v/>
      </c>
      <c r="M33" s="16" t="str">
        <f>IF($A33&lt;&gt;"", SUMPRODUCT( --('Seznam družstev'!$B$7:$B$107='Seznam družstev'!$B33), --($C33 = $C$7:$C$107), --('Seznam družstev'!$M33 = 'Seznam družstev'!$M$7:$M$107),  --('Seznam družstev'!$L33 = 'Seznam družstev'!$L$7:$L$107),  --('Seznam družstev'!$K33 = 'Seznam družstev'!$K$7:$K$107),  --('Seznam družstev'!$J33 = 'Seznam družstev'!$J$7:$J$107), --('Seznam družstev'!$I33 = 'Seznam družstev'!$I$7:$I$107),  --('Seznam družstev'!$H33 = 'Seznam družstev'!$H$7:$H$107),  --('Seznam družstev'!$G33 = 'Seznam družstev'!$G$7:$G$107), --('Seznam družstev'!$F33 = 'Seznam družstev'!$F$7:$F$107), --('Seznam družstev'!$E33 = 'Seznam družstev'!$E$7:$E$107), --('Seznam družstev'!$N33 &lt;'Seznam družstev'!$N$7:$N$107)), "")</f>
        <v/>
      </c>
      <c r="N33" s="16" t="str">
        <f t="shared" si="0"/>
        <v/>
      </c>
      <c r="O33" s="16" t="str">
        <f>IF(A33&lt;&gt;"", IF(ISNA(VLOOKUP('Seznam družstev'!$B33,Nastavení!$B$10:$F$22,5,FALSE)),N33,   N33 + VLOOKUP('Seznam družstev'!$B33,Nastavení!$B$10:$F$22,5,FALSE)), "")</f>
        <v/>
      </c>
      <c r="P33" s="16" t="str">
        <f>IF($A33 &lt;&gt;"", COUNTIF($O$7:$O33, $O33) -1, "")</f>
        <v/>
      </c>
      <c r="Q33" s="16" t="str">
        <f t="shared" si="1"/>
        <v/>
      </c>
      <c r="R33" s="16" t="str">
        <f>IF(A33&lt;&gt;"",  SUMPRODUCT(--('Seznam družstev'!$A$7:$A$50&lt;&gt;""),--('Seznam družstev'!$B$7:$B$50&lt;&gt;"MZ"),--('Seznam družstev'!$B$7:$B$50='Seznam družstev'!$B33),--($N$7:$N$50=$N33)),"")</f>
        <v/>
      </c>
    </row>
    <row r="34" spans="1:18">
      <c r="A34" s="16" t="str">
        <f>IF('Seznam družstev'!A34&lt;&gt;"",'Seznam družstev'!A34,"")</f>
        <v/>
      </c>
      <c r="B34" s="16" t="str">
        <f>IF(A34&lt;&gt;"",IF( 'Seznam družstev'!$O34&lt;&gt;"",'Seznam družstev'!$O34, 0),"")</f>
        <v/>
      </c>
      <c r="C34" s="16" t="str">
        <f>IF($A34&lt;&gt;"", 1+SUMPRODUCT(--($A$7:$A$107&lt;&gt;""), --('Seznam družstev'!$B$7:$B$107='Seznam družstev'!$B34), --($B34 &lt; $B$7:$B$107)), "")</f>
        <v/>
      </c>
      <c r="D34" s="16" t="str">
        <f>IF($A34&lt;&gt;"", SUMPRODUCT( --('Seznam družstev'!$B$7:$B$107='Seznam družstev'!$B34), --($C34 = $C$7:$C$107),--('Seznam družstev'!$M34 &lt;'Seznam družstev'!$M$7:$M$107)), "")</f>
        <v/>
      </c>
      <c r="E34" s="16" t="str">
        <f>IF($A34&lt;&gt;"", SUMPRODUCT( --('Seznam družstev'!$B$7:$B$107='Seznam družstev'!$B34), --($C34 = $C$7:$C$107), --('Seznam družstev'!$M34 = 'Seznam družstev'!$M$7:$M$107),  --('Seznam družstev'!$L34 &lt; 'Seznam družstev'!$L$7:$L$107)), "")</f>
        <v/>
      </c>
      <c r="F34" s="16" t="str">
        <f>IF($A34&lt;&gt;"", SUMPRODUCT( --('Seznam družstev'!$B$7:$B$107='Seznam družstev'!$B34), --($C34 = $C$7:$C$107), --('Seznam družstev'!$M34 = 'Seznam družstev'!$M$7:$M$107),  --('Seznam družstev'!$L34 = 'Seznam družstev'!$L$7:$L$107),  --('Seznam družstev'!$K34 &lt; 'Seznam družstev'!$K$7:$K$107)), "")</f>
        <v/>
      </c>
      <c r="G34" s="16" t="str">
        <f>IF($A34&lt;&gt;"", SUMPRODUCT( --('Seznam družstev'!$B$7:$B$107='Seznam družstev'!$B34), --($C34 = $C$7:$C$107), --('Seznam družstev'!$M34 = 'Seznam družstev'!$M$7:$M$107),  --('Seznam družstev'!$L34 = 'Seznam družstev'!$L$7:$L$107),  --('Seznam družstev'!$K34 = 'Seznam družstev'!$K$7:$K$107),  --('Seznam družstev'!$J34 &lt; 'Seznam družstev'!$J$7:$J$107)), "")</f>
        <v/>
      </c>
      <c r="H34" s="16" t="str">
        <f>IF($A34&lt;&gt;"", SUMPRODUCT( --('Seznam družstev'!$B$7:$B$107='Seznam družstev'!$B34), --($C34 = $C$7:$C$107), --('Seznam družstev'!$M34 = 'Seznam družstev'!$M$7:$M$107),  --('Seznam družstev'!$L34 = 'Seznam družstev'!$L$7:$L$107),  --('Seznam družstev'!$K34 = 'Seznam družstev'!$K$7:$K$107),  --('Seznam družstev'!$J34 = 'Seznam družstev'!$J$7:$J$107), --('Seznam družstev'!$I34 &lt; 'Seznam družstev'!$I$7:$I$107)), "")</f>
        <v/>
      </c>
      <c r="I34" s="16" t="str">
        <f>IF($A34&lt;&gt;"", SUMPRODUCT( --('Seznam družstev'!$B$7:$B$107='Seznam družstev'!$B34), --($C34 = $C$7:$C$107), --('Seznam družstev'!$M34 = 'Seznam družstev'!$M$7:$M$107),  --('Seznam družstev'!$L34 = 'Seznam družstev'!$L$7:$L$107),  --('Seznam družstev'!$K34 = 'Seznam družstev'!$K$7:$K$107),  --('Seznam družstev'!$J34 = 'Seznam družstev'!$J$7:$J$107), --('Seznam družstev'!$I34 = 'Seznam družstev'!$I$7:$I$107), --('Seznam družstev'!$H34 &lt; 'Seznam družstev'!$H$7:$H$107)), "")</f>
        <v/>
      </c>
      <c r="J34" s="16" t="str">
        <f>IF($A34&lt;&gt;"", SUMPRODUCT( --('Seznam družstev'!$B$7:$B$107='Seznam družstev'!$B34), --($C34 = $C$7:$C$107), --('Seznam družstev'!$M34 = 'Seznam družstev'!$M$7:$M$107),  --('Seznam družstev'!$L34 = 'Seznam družstev'!$L$7:$L$107),  --('Seznam družstev'!$K34 = 'Seznam družstev'!$K$7:$K$107),  --('Seznam družstev'!$J34 = 'Seznam družstev'!$J$7:$J$107), --('Seznam družstev'!$I34 = 'Seznam družstev'!$I$7:$I$107),  --('Seznam družstev'!$H34 = 'Seznam družstev'!$H$7:$H$107),  --('Seznam družstev'!$G34 &lt; 'Seznam družstev'!$G$7:$G$107)), "")</f>
        <v/>
      </c>
      <c r="K34" s="16" t="str">
        <f>IF($A34&lt;&gt;"", SUMPRODUCT( --('Seznam družstev'!$B$7:$B$107='Seznam družstev'!$B34), --($C34 = $C$7:$C$107), --('Seznam družstev'!$M34 = 'Seznam družstev'!$M$7:$M$107),  --('Seznam družstev'!$L34 = 'Seznam družstev'!$L$7:$L$107),  --('Seznam družstev'!$K34 = 'Seznam družstev'!$K$7:$K$107),  --('Seznam družstev'!$J34 = 'Seznam družstev'!$J$7:$J$107), --('Seznam družstev'!$I34 = 'Seznam družstev'!$I$7:$I$107),  --('Seznam družstev'!$H34 = 'Seznam družstev'!$H$7:$H$107), --('Seznam družstev'!$G34 = 'Seznam družstev'!$G$7:$G$107), --('Seznam družstev'!$F34 &lt; 'Seznam družstev'!$F$7:$F$107)), "")</f>
        <v/>
      </c>
      <c r="L34" s="16" t="str">
        <f>IF($A34&lt;&gt;"", SUMPRODUCT( --('Seznam družstev'!$B$7:$B$107='Seznam družstev'!$B34), --($C34 = $C$7:$C$107), --('Seznam družstev'!$M34 = 'Seznam družstev'!$M$7:$M$107),  --('Seznam družstev'!$L34 = 'Seznam družstev'!$L$7:$L$107),  --('Seznam družstev'!$K34 = 'Seznam družstev'!$K$7:$K$107),  --('Seznam družstev'!$J34 = 'Seznam družstev'!$J$7:$J$107), --('Seznam družstev'!$I34 ='Seznam družstev'!$I$7:$I$107),  --('Seznam družstev'!$H34 = 'Seznam družstev'!$H$7:$H$107), --('Seznam družstev'!$G34 = 'Seznam družstev'!$G$7:$G$107), --('Seznam družstev'!$F34 = 'Seznam družstev'!$F$7:$F$107), --('Seznam družstev'!$E34 &lt; 'Seznam družstev'!$E$7:$E$107)), "")</f>
        <v/>
      </c>
      <c r="M34" s="16" t="str">
        <f>IF($A34&lt;&gt;"", SUMPRODUCT( --('Seznam družstev'!$B$7:$B$107='Seznam družstev'!$B34), --($C34 = $C$7:$C$107), --('Seznam družstev'!$M34 = 'Seznam družstev'!$M$7:$M$107),  --('Seznam družstev'!$L34 = 'Seznam družstev'!$L$7:$L$107),  --('Seznam družstev'!$K34 = 'Seznam družstev'!$K$7:$K$107),  --('Seznam družstev'!$J34 = 'Seznam družstev'!$J$7:$J$107), --('Seznam družstev'!$I34 = 'Seznam družstev'!$I$7:$I$107),  --('Seznam družstev'!$H34 = 'Seznam družstev'!$H$7:$H$107),  --('Seznam družstev'!$G34 = 'Seznam družstev'!$G$7:$G$107), --('Seznam družstev'!$F34 = 'Seznam družstev'!$F$7:$F$107), --('Seznam družstev'!$E34 = 'Seznam družstev'!$E$7:$E$107), --('Seznam družstev'!$N34 &lt;'Seznam družstev'!$N$7:$N$107)), "")</f>
        <v/>
      </c>
      <c r="N34" s="16" t="str">
        <f t="shared" si="0"/>
        <v/>
      </c>
      <c r="O34" s="16" t="str">
        <f>IF(A34&lt;&gt;"", IF(ISNA(VLOOKUP('Seznam družstev'!$B34,Nastavení!$B$10:$F$22,5,FALSE)),N34,   N34 + VLOOKUP('Seznam družstev'!$B34,Nastavení!$B$10:$F$22,5,FALSE)), "")</f>
        <v/>
      </c>
      <c r="P34" s="16" t="str">
        <f>IF($A34 &lt;&gt;"", COUNTIF($O$7:$O34, $O34) -1, "")</f>
        <v/>
      </c>
      <c r="Q34" s="16" t="str">
        <f t="shared" si="1"/>
        <v/>
      </c>
      <c r="R34" s="16" t="str">
        <f>IF(A34&lt;&gt;"",  SUMPRODUCT(--('Seznam družstev'!$A$7:$A$50&lt;&gt;""),--('Seznam družstev'!$B$7:$B$50&lt;&gt;"MZ"),--('Seznam družstev'!$B$7:$B$50='Seznam družstev'!$B34),--($N$7:$N$50=$N34)),"")</f>
        <v/>
      </c>
    </row>
    <row r="35" spans="1:18">
      <c r="A35" s="16" t="str">
        <f>IF('Seznam družstev'!A35&lt;&gt;"",'Seznam družstev'!A35,"")</f>
        <v/>
      </c>
      <c r="B35" s="16" t="str">
        <f>IF(A35&lt;&gt;"",IF( 'Seznam družstev'!$O35&lt;&gt;"",'Seznam družstev'!$O35, 0),"")</f>
        <v/>
      </c>
      <c r="C35" s="16" t="str">
        <f>IF($A35&lt;&gt;"", 1+SUMPRODUCT(--($A$7:$A$107&lt;&gt;""), --('Seznam družstev'!$B$7:$B$107='Seznam družstev'!$B35), --($B35 &lt; $B$7:$B$107)), "")</f>
        <v/>
      </c>
      <c r="D35" s="16" t="str">
        <f>IF($A35&lt;&gt;"", SUMPRODUCT( --('Seznam družstev'!$B$7:$B$107='Seznam družstev'!$B35), --($C35 = $C$7:$C$107),--('Seznam družstev'!$M35 &lt;'Seznam družstev'!$M$7:$M$107)), "")</f>
        <v/>
      </c>
      <c r="E35" s="16" t="str">
        <f>IF($A35&lt;&gt;"", SUMPRODUCT( --('Seznam družstev'!$B$7:$B$107='Seznam družstev'!$B35), --($C35 = $C$7:$C$107), --('Seznam družstev'!$M35 = 'Seznam družstev'!$M$7:$M$107),  --('Seznam družstev'!$L35 &lt; 'Seznam družstev'!$L$7:$L$107)), "")</f>
        <v/>
      </c>
      <c r="F35" s="16" t="str">
        <f>IF($A35&lt;&gt;"", SUMPRODUCT( --('Seznam družstev'!$B$7:$B$107='Seznam družstev'!$B35), --($C35 = $C$7:$C$107), --('Seznam družstev'!$M35 = 'Seznam družstev'!$M$7:$M$107),  --('Seznam družstev'!$L35 = 'Seznam družstev'!$L$7:$L$107),  --('Seznam družstev'!$K35 &lt; 'Seznam družstev'!$K$7:$K$107)), "")</f>
        <v/>
      </c>
      <c r="G35" s="16" t="str">
        <f>IF($A35&lt;&gt;"", SUMPRODUCT( --('Seznam družstev'!$B$7:$B$107='Seznam družstev'!$B35), --($C35 = $C$7:$C$107), --('Seznam družstev'!$M35 = 'Seznam družstev'!$M$7:$M$107),  --('Seznam družstev'!$L35 = 'Seznam družstev'!$L$7:$L$107),  --('Seznam družstev'!$K35 = 'Seznam družstev'!$K$7:$K$107),  --('Seznam družstev'!$J35 &lt; 'Seznam družstev'!$J$7:$J$107)), "")</f>
        <v/>
      </c>
      <c r="H35" s="16" t="str">
        <f>IF($A35&lt;&gt;"", SUMPRODUCT( --('Seznam družstev'!$B$7:$B$107='Seznam družstev'!$B35), --($C35 = $C$7:$C$107), --('Seznam družstev'!$M35 = 'Seznam družstev'!$M$7:$M$107),  --('Seznam družstev'!$L35 = 'Seznam družstev'!$L$7:$L$107),  --('Seznam družstev'!$K35 = 'Seznam družstev'!$K$7:$K$107),  --('Seznam družstev'!$J35 = 'Seznam družstev'!$J$7:$J$107), --('Seznam družstev'!$I35 &lt; 'Seznam družstev'!$I$7:$I$107)), "")</f>
        <v/>
      </c>
      <c r="I35" s="16" t="str">
        <f>IF($A35&lt;&gt;"", SUMPRODUCT( --('Seznam družstev'!$B$7:$B$107='Seznam družstev'!$B35), --($C35 = $C$7:$C$107), --('Seznam družstev'!$M35 = 'Seznam družstev'!$M$7:$M$107),  --('Seznam družstev'!$L35 = 'Seznam družstev'!$L$7:$L$107),  --('Seznam družstev'!$K35 = 'Seznam družstev'!$K$7:$K$107),  --('Seznam družstev'!$J35 = 'Seznam družstev'!$J$7:$J$107), --('Seznam družstev'!$I35 = 'Seznam družstev'!$I$7:$I$107), --('Seznam družstev'!$H35 &lt; 'Seznam družstev'!$H$7:$H$107)), "")</f>
        <v/>
      </c>
      <c r="J35" s="16" t="str">
        <f>IF($A35&lt;&gt;"", SUMPRODUCT( --('Seznam družstev'!$B$7:$B$107='Seznam družstev'!$B35), --($C35 = $C$7:$C$107), --('Seznam družstev'!$M35 = 'Seznam družstev'!$M$7:$M$107),  --('Seznam družstev'!$L35 = 'Seznam družstev'!$L$7:$L$107),  --('Seznam družstev'!$K35 = 'Seznam družstev'!$K$7:$K$107),  --('Seznam družstev'!$J35 = 'Seznam družstev'!$J$7:$J$107), --('Seznam družstev'!$I35 = 'Seznam družstev'!$I$7:$I$107),  --('Seznam družstev'!$H35 = 'Seznam družstev'!$H$7:$H$107),  --('Seznam družstev'!$G35 &lt; 'Seznam družstev'!$G$7:$G$107)), "")</f>
        <v/>
      </c>
      <c r="K35" s="16" t="str">
        <f>IF($A35&lt;&gt;"", SUMPRODUCT( --('Seznam družstev'!$B$7:$B$107='Seznam družstev'!$B35), --($C35 = $C$7:$C$107), --('Seznam družstev'!$M35 = 'Seznam družstev'!$M$7:$M$107),  --('Seznam družstev'!$L35 = 'Seznam družstev'!$L$7:$L$107),  --('Seznam družstev'!$K35 = 'Seznam družstev'!$K$7:$K$107),  --('Seznam družstev'!$J35 = 'Seznam družstev'!$J$7:$J$107), --('Seznam družstev'!$I35 = 'Seznam družstev'!$I$7:$I$107),  --('Seznam družstev'!$H35 = 'Seznam družstev'!$H$7:$H$107), --('Seznam družstev'!$G35 = 'Seznam družstev'!$G$7:$G$107), --('Seznam družstev'!$F35 &lt; 'Seznam družstev'!$F$7:$F$107)), "")</f>
        <v/>
      </c>
      <c r="L35" s="16" t="str">
        <f>IF($A35&lt;&gt;"", SUMPRODUCT( --('Seznam družstev'!$B$7:$B$107='Seznam družstev'!$B35), --($C35 = $C$7:$C$107), --('Seznam družstev'!$M35 = 'Seznam družstev'!$M$7:$M$107),  --('Seznam družstev'!$L35 = 'Seznam družstev'!$L$7:$L$107),  --('Seznam družstev'!$K35 = 'Seznam družstev'!$K$7:$K$107),  --('Seznam družstev'!$J35 = 'Seznam družstev'!$J$7:$J$107), --('Seznam družstev'!$I35 ='Seznam družstev'!$I$7:$I$107),  --('Seznam družstev'!$H35 = 'Seznam družstev'!$H$7:$H$107), --('Seznam družstev'!$G35 = 'Seznam družstev'!$G$7:$G$107), --('Seznam družstev'!$F35 = 'Seznam družstev'!$F$7:$F$107), --('Seznam družstev'!$E35 &lt; 'Seznam družstev'!$E$7:$E$107)), "")</f>
        <v/>
      </c>
      <c r="M35" s="16" t="str">
        <f>IF($A35&lt;&gt;"", SUMPRODUCT( --('Seznam družstev'!$B$7:$B$107='Seznam družstev'!$B35), --($C35 = $C$7:$C$107), --('Seznam družstev'!$M35 = 'Seznam družstev'!$M$7:$M$107),  --('Seznam družstev'!$L35 = 'Seznam družstev'!$L$7:$L$107),  --('Seznam družstev'!$K35 = 'Seznam družstev'!$K$7:$K$107),  --('Seznam družstev'!$J35 = 'Seznam družstev'!$J$7:$J$107), --('Seznam družstev'!$I35 = 'Seznam družstev'!$I$7:$I$107),  --('Seznam družstev'!$H35 = 'Seznam družstev'!$H$7:$H$107),  --('Seznam družstev'!$G35 = 'Seznam družstev'!$G$7:$G$107), --('Seznam družstev'!$F35 = 'Seznam družstev'!$F$7:$F$107), --('Seznam družstev'!$E35 = 'Seznam družstev'!$E$7:$E$107), --('Seznam družstev'!$N35 &lt;'Seznam družstev'!$N$7:$N$107)), "")</f>
        <v/>
      </c>
      <c r="N35" s="16" t="str">
        <f t="shared" si="0"/>
        <v/>
      </c>
      <c r="O35" s="16" t="str">
        <f>IF(A35&lt;&gt;"", IF(ISNA(VLOOKUP('Seznam družstev'!$B35,Nastavení!$B$10:$F$22,5,FALSE)),N35,   N35 + VLOOKUP('Seznam družstev'!$B35,Nastavení!$B$10:$F$22,5,FALSE)), "")</f>
        <v/>
      </c>
      <c r="P35" s="16" t="str">
        <f>IF($A35 &lt;&gt;"", COUNTIF($O$7:$O35, $O35) -1, "")</f>
        <v/>
      </c>
      <c r="Q35" s="16" t="str">
        <f t="shared" si="1"/>
        <v/>
      </c>
      <c r="R35" s="16" t="str">
        <f>IF(A35&lt;&gt;"",  SUMPRODUCT(--('Seznam družstev'!$A$7:$A$50&lt;&gt;""),--('Seznam družstev'!$B$7:$B$50&lt;&gt;"MZ"),--('Seznam družstev'!$B$7:$B$50='Seznam družstev'!$B35),--($N$7:$N$50=$N35)),"")</f>
        <v/>
      </c>
    </row>
    <row r="36" spans="1:18">
      <c r="A36" s="16" t="str">
        <f>IF('Seznam družstev'!A36&lt;&gt;"",'Seznam družstev'!A36,"")</f>
        <v/>
      </c>
      <c r="B36" s="16" t="str">
        <f>IF(A36&lt;&gt;"",IF( 'Seznam družstev'!$O36&lt;&gt;"",'Seznam družstev'!$O36, 0),"")</f>
        <v/>
      </c>
      <c r="C36" s="16" t="str">
        <f>IF($A36&lt;&gt;"", 1+SUMPRODUCT(--($A$7:$A$107&lt;&gt;""), --('Seznam družstev'!$B$7:$B$107='Seznam družstev'!$B36), --($B36 &lt; $B$7:$B$107)), "")</f>
        <v/>
      </c>
      <c r="D36" s="16" t="str">
        <f>IF($A36&lt;&gt;"", SUMPRODUCT( --('Seznam družstev'!$B$7:$B$107='Seznam družstev'!$B36), --($C36 = $C$7:$C$107),--('Seznam družstev'!$M36 &lt;'Seznam družstev'!$M$7:$M$107)), "")</f>
        <v/>
      </c>
      <c r="E36" s="16" t="str">
        <f>IF($A36&lt;&gt;"", SUMPRODUCT( --('Seznam družstev'!$B$7:$B$107='Seznam družstev'!$B36), --($C36 = $C$7:$C$107), --('Seznam družstev'!$M36 = 'Seznam družstev'!$M$7:$M$107),  --('Seznam družstev'!$L36 &lt; 'Seznam družstev'!$L$7:$L$107)), "")</f>
        <v/>
      </c>
      <c r="F36" s="16" t="str">
        <f>IF($A36&lt;&gt;"", SUMPRODUCT( --('Seznam družstev'!$B$7:$B$107='Seznam družstev'!$B36), --($C36 = $C$7:$C$107), --('Seznam družstev'!$M36 = 'Seznam družstev'!$M$7:$M$107),  --('Seznam družstev'!$L36 = 'Seznam družstev'!$L$7:$L$107),  --('Seznam družstev'!$K36 &lt; 'Seznam družstev'!$K$7:$K$107)), "")</f>
        <v/>
      </c>
      <c r="G36" s="16" t="str">
        <f>IF($A36&lt;&gt;"", SUMPRODUCT( --('Seznam družstev'!$B$7:$B$107='Seznam družstev'!$B36), --($C36 = $C$7:$C$107), --('Seznam družstev'!$M36 = 'Seznam družstev'!$M$7:$M$107),  --('Seznam družstev'!$L36 = 'Seznam družstev'!$L$7:$L$107),  --('Seznam družstev'!$K36 = 'Seznam družstev'!$K$7:$K$107),  --('Seznam družstev'!$J36 &lt; 'Seznam družstev'!$J$7:$J$107)), "")</f>
        <v/>
      </c>
      <c r="H36" s="16" t="str">
        <f>IF($A36&lt;&gt;"", SUMPRODUCT( --('Seznam družstev'!$B$7:$B$107='Seznam družstev'!$B36), --($C36 = $C$7:$C$107), --('Seznam družstev'!$M36 = 'Seznam družstev'!$M$7:$M$107),  --('Seznam družstev'!$L36 = 'Seznam družstev'!$L$7:$L$107),  --('Seznam družstev'!$K36 = 'Seznam družstev'!$K$7:$K$107),  --('Seznam družstev'!$J36 = 'Seznam družstev'!$J$7:$J$107), --('Seznam družstev'!$I36 &lt; 'Seznam družstev'!$I$7:$I$107)), "")</f>
        <v/>
      </c>
      <c r="I36" s="16" t="str">
        <f>IF($A36&lt;&gt;"", SUMPRODUCT( --('Seznam družstev'!$B$7:$B$107='Seznam družstev'!$B36), --($C36 = $C$7:$C$107), --('Seznam družstev'!$M36 = 'Seznam družstev'!$M$7:$M$107),  --('Seznam družstev'!$L36 = 'Seznam družstev'!$L$7:$L$107),  --('Seznam družstev'!$K36 = 'Seznam družstev'!$K$7:$K$107),  --('Seznam družstev'!$J36 = 'Seznam družstev'!$J$7:$J$107), --('Seznam družstev'!$I36 = 'Seznam družstev'!$I$7:$I$107), --('Seznam družstev'!$H36 &lt; 'Seznam družstev'!$H$7:$H$107)), "")</f>
        <v/>
      </c>
      <c r="J36" s="16" t="str">
        <f>IF($A36&lt;&gt;"", SUMPRODUCT( --('Seznam družstev'!$B$7:$B$107='Seznam družstev'!$B36), --($C36 = $C$7:$C$107), --('Seznam družstev'!$M36 = 'Seznam družstev'!$M$7:$M$107),  --('Seznam družstev'!$L36 = 'Seznam družstev'!$L$7:$L$107),  --('Seznam družstev'!$K36 = 'Seznam družstev'!$K$7:$K$107),  --('Seznam družstev'!$J36 = 'Seznam družstev'!$J$7:$J$107), --('Seznam družstev'!$I36 = 'Seznam družstev'!$I$7:$I$107),  --('Seznam družstev'!$H36 = 'Seznam družstev'!$H$7:$H$107),  --('Seznam družstev'!$G36 &lt; 'Seznam družstev'!$G$7:$G$107)), "")</f>
        <v/>
      </c>
      <c r="K36" s="16" t="str">
        <f>IF($A36&lt;&gt;"", SUMPRODUCT( --('Seznam družstev'!$B$7:$B$107='Seznam družstev'!$B36), --($C36 = $C$7:$C$107), --('Seznam družstev'!$M36 = 'Seznam družstev'!$M$7:$M$107),  --('Seznam družstev'!$L36 = 'Seznam družstev'!$L$7:$L$107),  --('Seznam družstev'!$K36 = 'Seznam družstev'!$K$7:$K$107),  --('Seznam družstev'!$J36 = 'Seznam družstev'!$J$7:$J$107), --('Seznam družstev'!$I36 = 'Seznam družstev'!$I$7:$I$107),  --('Seznam družstev'!$H36 = 'Seznam družstev'!$H$7:$H$107), --('Seznam družstev'!$G36 = 'Seznam družstev'!$G$7:$G$107), --('Seznam družstev'!$F36 &lt; 'Seznam družstev'!$F$7:$F$107)), "")</f>
        <v/>
      </c>
      <c r="L36" s="16" t="str">
        <f>IF($A36&lt;&gt;"", SUMPRODUCT( --('Seznam družstev'!$B$7:$B$107='Seznam družstev'!$B36), --($C36 = $C$7:$C$107), --('Seznam družstev'!$M36 = 'Seznam družstev'!$M$7:$M$107),  --('Seznam družstev'!$L36 = 'Seznam družstev'!$L$7:$L$107),  --('Seznam družstev'!$K36 = 'Seznam družstev'!$K$7:$K$107),  --('Seznam družstev'!$J36 = 'Seznam družstev'!$J$7:$J$107), --('Seznam družstev'!$I36 ='Seznam družstev'!$I$7:$I$107),  --('Seznam družstev'!$H36 = 'Seznam družstev'!$H$7:$H$107), --('Seznam družstev'!$G36 = 'Seznam družstev'!$G$7:$G$107), --('Seznam družstev'!$F36 = 'Seznam družstev'!$F$7:$F$107), --('Seznam družstev'!$E36 &lt; 'Seznam družstev'!$E$7:$E$107)), "")</f>
        <v/>
      </c>
      <c r="M36" s="16" t="str">
        <f>IF($A36&lt;&gt;"", SUMPRODUCT( --('Seznam družstev'!$B$7:$B$107='Seznam družstev'!$B36), --($C36 = $C$7:$C$107), --('Seznam družstev'!$M36 = 'Seznam družstev'!$M$7:$M$107),  --('Seznam družstev'!$L36 = 'Seznam družstev'!$L$7:$L$107),  --('Seznam družstev'!$K36 = 'Seznam družstev'!$K$7:$K$107),  --('Seznam družstev'!$J36 = 'Seznam družstev'!$J$7:$J$107), --('Seznam družstev'!$I36 = 'Seznam družstev'!$I$7:$I$107),  --('Seznam družstev'!$H36 = 'Seznam družstev'!$H$7:$H$107),  --('Seznam družstev'!$G36 = 'Seznam družstev'!$G$7:$G$107), --('Seznam družstev'!$F36 = 'Seznam družstev'!$F$7:$F$107), --('Seznam družstev'!$E36 = 'Seznam družstev'!$E$7:$E$107), --('Seznam družstev'!$N36 &lt;'Seznam družstev'!$N$7:$N$107)), "")</f>
        <v/>
      </c>
      <c r="N36" s="16" t="str">
        <f t="shared" si="0"/>
        <v/>
      </c>
      <c r="O36" s="16" t="str">
        <f>IF(A36&lt;&gt;"", IF(ISNA(VLOOKUP('Seznam družstev'!$B36,Nastavení!$B$10:$F$22,5,FALSE)),N36,   N36 + VLOOKUP('Seznam družstev'!$B36,Nastavení!$B$10:$F$22,5,FALSE)), "")</f>
        <v/>
      </c>
      <c r="P36" s="16" t="str">
        <f>IF($A36 &lt;&gt;"", COUNTIF($O$7:$O36, $O36) -1, "")</f>
        <v/>
      </c>
      <c r="Q36" s="16" t="str">
        <f t="shared" si="1"/>
        <v/>
      </c>
      <c r="R36" s="16" t="str">
        <f>IF(A36&lt;&gt;"",  SUMPRODUCT(--('Seznam družstev'!$A$7:$A$50&lt;&gt;""),--('Seznam družstev'!$B$7:$B$50&lt;&gt;"MZ"),--('Seznam družstev'!$B$7:$B$50='Seznam družstev'!$B36),--($N$7:$N$50=$N36)),"")</f>
        <v/>
      </c>
    </row>
    <row r="37" spans="1:18">
      <c r="A37" s="16" t="str">
        <f>IF('Seznam družstev'!A37&lt;&gt;"",'Seznam družstev'!A37,"")</f>
        <v/>
      </c>
      <c r="B37" s="16" t="str">
        <f>IF(A37&lt;&gt;"",IF( 'Seznam družstev'!$O37&lt;&gt;"",'Seznam družstev'!$O37, 0),"")</f>
        <v/>
      </c>
      <c r="C37" s="16" t="str">
        <f>IF($A37&lt;&gt;"", 1+SUMPRODUCT(--($A$7:$A$107&lt;&gt;""), --('Seznam družstev'!$B$7:$B$107='Seznam družstev'!$B37), --($B37 &lt; $B$7:$B$107)), "")</f>
        <v/>
      </c>
      <c r="D37" s="16" t="str">
        <f>IF($A37&lt;&gt;"", SUMPRODUCT( --('Seznam družstev'!$B$7:$B$107='Seznam družstev'!$B37), --($C37 = $C$7:$C$107),--('Seznam družstev'!$M37 &lt;'Seznam družstev'!$M$7:$M$107)), "")</f>
        <v/>
      </c>
      <c r="E37" s="16" t="str">
        <f>IF($A37&lt;&gt;"", SUMPRODUCT( --('Seznam družstev'!$B$7:$B$107='Seznam družstev'!$B37), --($C37 = $C$7:$C$107), --('Seznam družstev'!$M37 = 'Seznam družstev'!$M$7:$M$107),  --('Seznam družstev'!$L37 &lt; 'Seznam družstev'!$L$7:$L$107)), "")</f>
        <v/>
      </c>
      <c r="F37" s="16" t="str">
        <f>IF($A37&lt;&gt;"", SUMPRODUCT( --('Seznam družstev'!$B$7:$B$107='Seznam družstev'!$B37), --($C37 = $C$7:$C$107), --('Seznam družstev'!$M37 = 'Seznam družstev'!$M$7:$M$107),  --('Seznam družstev'!$L37 = 'Seznam družstev'!$L$7:$L$107),  --('Seznam družstev'!$K37 &lt; 'Seznam družstev'!$K$7:$K$107)), "")</f>
        <v/>
      </c>
      <c r="G37" s="16" t="str">
        <f>IF($A37&lt;&gt;"", SUMPRODUCT( --('Seznam družstev'!$B$7:$B$107='Seznam družstev'!$B37), --($C37 = $C$7:$C$107), --('Seznam družstev'!$M37 = 'Seznam družstev'!$M$7:$M$107),  --('Seznam družstev'!$L37 = 'Seznam družstev'!$L$7:$L$107),  --('Seznam družstev'!$K37 = 'Seznam družstev'!$K$7:$K$107),  --('Seznam družstev'!$J37 &lt; 'Seznam družstev'!$J$7:$J$107)), "")</f>
        <v/>
      </c>
      <c r="H37" s="16" t="str">
        <f>IF($A37&lt;&gt;"", SUMPRODUCT( --('Seznam družstev'!$B$7:$B$107='Seznam družstev'!$B37), --($C37 = $C$7:$C$107), --('Seznam družstev'!$M37 = 'Seznam družstev'!$M$7:$M$107),  --('Seznam družstev'!$L37 = 'Seznam družstev'!$L$7:$L$107),  --('Seznam družstev'!$K37 = 'Seznam družstev'!$K$7:$K$107),  --('Seznam družstev'!$J37 = 'Seznam družstev'!$J$7:$J$107), --('Seznam družstev'!$I37 &lt; 'Seznam družstev'!$I$7:$I$107)), "")</f>
        <v/>
      </c>
      <c r="I37" s="16" t="str">
        <f>IF($A37&lt;&gt;"", SUMPRODUCT( --('Seznam družstev'!$B$7:$B$107='Seznam družstev'!$B37), --($C37 = $C$7:$C$107), --('Seznam družstev'!$M37 = 'Seznam družstev'!$M$7:$M$107),  --('Seznam družstev'!$L37 = 'Seznam družstev'!$L$7:$L$107),  --('Seznam družstev'!$K37 = 'Seznam družstev'!$K$7:$K$107),  --('Seznam družstev'!$J37 = 'Seznam družstev'!$J$7:$J$107), --('Seznam družstev'!$I37 = 'Seznam družstev'!$I$7:$I$107), --('Seznam družstev'!$H37 &lt; 'Seznam družstev'!$H$7:$H$107)), "")</f>
        <v/>
      </c>
      <c r="J37" s="16" t="str">
        <f>IF($A37&lt;&gt;"", SUMPRODUCT( --('Seznam družstev'!$B$7:$B$107='Seznam družstev'!$B37), --($C37 = $C$7:$C$107), --('Seznam družstev'!$M37 = 'Seznam družstev'!$M$7:$M$107),  --('Seznam družstev'!$L37 = 'Seznam družstev'!$L$7:$L$107),  --('Seznam družstev'!$K37 = 'Seznam družstev'!$K$7:$K$107),  --('Seznam družstev'!$J37 = 'Seznam družstev'!$J$7:$J$107), --('Seznam družstev'!$I37 = 'Seznam družstev'!$I$7:$I$107),  --('Seznam družstev'!$H37 = 'Seznam družstev'!$H$7:$H$107),  --('Seznam družstev'!$G37 &lt; 'Seznam družstev'!$G$7:$G$107)), "")</f>
        <v/>
      </c>
      <c r="K37" s="16" t="str">
        <f>IF($A37&lt;&gt;"", SUMPRODUCT( --('Seznam družstev'!$B$7:$B$107='Seznam družstev'!$B37), --($C37 = $C$7:$C$107), --('Seznam družstev'!$M37 = 'Seznam družstev'!$M$7:$M$107),  --('Seznam družstev'!$L37 = 'Seznam družstev'!$L$7:$L$107),  --('Seznam družstev'!$K37 = 'Seznam družstev'!$K$7:$K$107),  --('Seznam družstev'!$J37 = 'Seznam družstev'!$J$7:$J$107), --('Seznam družstev'!$I37 = 'Seznam družstev'!$I$7:$I$107),  --('Seznam družstev'!$H37 = 'Seznam družstev'!$H$7:$H$107), --('Seznam družstev'!$G37 = 'Seznam družstev'!$G$7:$G$107), --('Seznam družstev'!$F37 &lt; 'Seznam družstev'!$F$7:$F$107)), "")</f>
        <v/>
      </c>
      <c r="L37" s="16" t="str">
        <f>IF($A37&lt;&gt;"", SUMPRODUCT( --('Seznam družstev'!$B$7:$B$107='Seznam družstev'!$B37), --($C37 = $C$7:$C$107), --('Seznam družstev'!$M37 = 'Seznam družstev'!$M$7:$M$107),  --('Seznam družstev'!$L37 = 'Seznam družstev'!$L$7:$L$107),  --('Seznam družstev'!$K37 = 'Seznam družstev'!$K$7:$K$107),  --('Seznam družstev'!$J37 = 'Seznam družstev'!$J$7:$J$107), --('Seznam družstev'!$I37 ='Seznam družstev'!$I$7:$I$107),  --('Seznam družstev'!$H37 = 'Seznam družstev'!$H$7:$H$107), --('Seznam družstev'!$G37 = 'Seznam družstev'!$G$7:$G$107), --('Seznam družstev'!$F37 = 'Seznam družstev'!$F$7:$F$107), --('Seznam družstev'!$E37 &lt; 'Seznam družstev'!$E$7:$E$107)), "")</f>
        <v/>
      </c>
      <c r="M37" s="16" t="str">
        <f>IF($A37&lt;&gt;"", SUMPRODUCT( --('Seznam družstev'!$B$7:$B$107='Seznam družstev'!$B37), --($C37 = $C$7:$C$107), --('Seznam družstev'!$M37 = 'Seznam družstev'!$M$7:$M$107),  --('Seznam družstev'!$L37 = 'Seznam družstev'!$L$7:$L$107),  --('Seznam družstev'!$K37 = 'Seznam družstev'!$K$7:$K$107),  --('Seznam družstev'!$J37 = 'Seznam družstev'!$J$7:$J$107), --('Seznam družstev'!$I37 = 'Seznam družstev'!$I$7:$I$107),  --('Seznam družstev'!$H37 = 'Seznam družstev'!$H$7:$H$107),  --('Seznam družstev'!$G37 = 'Seznam družstev'!$G$7:$G$107), --('Seznam družstev'!$F37 = 'Seznam družstev'!$F$7:$F$107), --('Seznam družstev'!$E37 = 'Seznam družstev'!$E$7:$E$107), --('Seznam družstev'!$N37 &lt;'Seznam družstev'!$N$7:$N$107)), "")</f>
        <v/>
      </c>
      <c r="N37" s="16" t="str">
        <f t="shared" si="0"/>
        <v/>
      </c>
      <c r="O37" s="16" t="str">
        <f>IF(A37&lt;&gt;"", IF(ISNA(VLOOKUP('Seznam družstev'!$B37,Nastavení!$B$10:$F$22,5,FALSE)),N37,   N37 + VLOOKUP('Seznam družstev'!$B37,Nastavení!$B$10:$F$22,5,FALSE)), "")</f>
        <v/>
      </c>
      <c r="P37" s="16" t="str">
        <f>IF($A37 &lt;&gt;"", COUNTIF($O$7:$O37, $O37) -1, "")</f>
        <v/>
      </c>
      <c r="Q37" s="16" t="str">
        <f t="shared" si="1"/>
        <v/>
      </c>
      <c r="R37" s="16" t="str">
        <f>IF(A37&lt;&gt;"",  SUMPRODUCT(--('Seznam družstev'!$A$7:$A$50&lt;&gt;""),--('Seznam družstev'!$B$7:$B$50&lt;&gt;"MZ"),--('Seznam družstev'!$B$7:$B$50='Seznam družstev'!$B37),--($N$7:$N$50=$N37)),"")</f>
        <v/>
      </c>
    </row>
    <row r="38" spans="1:18">
      <c r="A38" s="16" t="str">
        <f>IF('Seznam družstev'!A38&lt;&gt;"",'Seznam družstev'!A38,"")</f>
        <v/>
      </c>
      <c r="B38" s="16" t="str">
        <f>IF(A38&lt;&gt;"",IF( 'Seznam družstev'!$O38&lt;&gt;"",'Seznam družstev'!$O38, 0),"")</f>
        <v/>
      </c>
      <c r="C38" s="16" t="str">
        <f>IF($A38&lt;&gt;"", 1+SUMPRODUCT(--($A$7:$A$107&lt;&gt;""), --('Seznam družstev'!$B$7:$B$107='Seznam družstev'!$B38), --($B38 &lt; $B$7:$B$107)), "")</f>
        <v/>
      </c>
      <c r="D38" s="16" t="str">
        <f>IF($A38&lt;&gt;"", SUMPRODUCT( --('Seznam družstev'!$B$7:$B$107='Seznam družstev'!$B38), --($C38 = $C$7:$C$107),--('Seznam družstev'!$M38 &lt;'Seznam družstev'!$M$7:$M$107)), "")</f>
        <v/>
      </c>
      <c r="E38" s="16" t="str">
        <f>IF($A38&lt;&gt;"", SUMPRODUCT( --('Seznam družstev'!$B$7:$B$107='Seznam družstev'!$B38), --($C38 = $C$7:$C$107), --('Seznam družstev'!$M38 = 'Seznam družstev'!$M$7:$M$107),  --('Seznam družstev'!$L38 &lt; 'Seznam družstev'!$L$7:$L$107)), "")</f>
        <v/>
      </c>
      <c r="F38" s="16" t="str">
        <f>IF($A38&lt;&gt;"", SUMPRODUCT( --('Seznam družstev'!$B$7:$B$107='Seznam družstev'!$B38), --($C38 = $C$7:$C$107), --('Seznam družstev'!$M38 = 'Seznam družstev'!$M$7:$M$107),  --('Seznam družstev'!$L38 = 'Seznam družstev'!$L$7:$L$107),  --('Seznam družstev'!$K38 &lt; 'Seznam družstev'!$K$7:$K$107)), "")</f>
        <v/>
      </c>
      <c r="G38" s="16" t="str">
        <f>IF($A38&lt;&gt;"", SUMPRODUCT( --('Seznam družstev'!$B$7:$B$107='Seznam družstev'!$B38), --($C38 = $C$7:$C$107), --('Seznam družstev'!$M38 = 'Seznam družstev'!$M$7:$M$107),  --('Seznam družstev'!$L38 = 'Seznam družstev'!$L$7:$L$107),  --('Seznam družstev'!$K38 = 'Seznam družstev'!$K$7:$K$107),  --('Seznam družstev'!$J38 &lt; 'Seznam družstev'!$J$7:$J$107)), "")</f>
        <v/>
      </c>
      <c r="H38" s="16" t="str">
        <f>IF($A38&lt;&gt;"", SUMPRODUCT( --('Seznam družstev'!$B$7:$B$107='Seznam družstev'!$B38), --($C38 = $C$7:$C$107), --('Seznam družstev'!$M38 = 'Seznam družstev'!$M$7:$M$107),  --('Seznam družstev'!$L38 = 'Seznam družstev'!$L$7:$L$107),  --('Seznam družstev'!$K38 = 'Seznam družstev'!$K$7:$K$107),  --('Seznam družstev'!$J38 = 'Seznam družstev'!$J$7:$J$107), --('Seznam družstev'!$I38 &lt; 'Seznam družstev'!$I$7:$I$107)), "")</f>
        <v/>
      </c>
      <c r="I38" s="16" t="str">
        <f>IF($A38&lt;&gt;"", SUMPRODUCT( --('Seznam družstev'!$B$7:$B$107='Seznam družstev'!$B38), --($C38 = $C$7:$C$107), --('Seznam družstev'!$M38 = 'Seznam družstev'!$M$7:$M$107),  --('Seznam družstev'!$L38 = 'Seznam družstev'!$L$7:$L$107),  --('Seznam družstev'!$K38 = 'Seznam družstev'!$K$7:$K$107),  --('Seznam družstev'!$J38 = 'Seznam družstev'!$J$7:$J$107), --('Seznam družstev'!$I38 = 'Seznam družstev'!$I$7:$I$107), --('Seznam družstev'!$H38 &lt; 'Seznam družstev'!$H$7:$H$107)), "")</f>
        <v/>
      </c>
      <c r="J38" s="16" t="str">
        <f>IF($A38&lt;&gt;"", SUMPRODUCT( --('Seznam družstev'!$B$7:$B$107='Seznam družstev'!$B38), --($C38 = $C$7:$C$107), --('Seznam družstev'!$M38 = 'Seznam družstev'!$M$7:$M$107),  --('Seznam družstev'!$L38 = 'Seznam družstev'!$L$7:$L$107),  --('Seznam družstev'!$K38 = 'Seznam družstev'!$K$7:$K$107),  --('Seznam družstev'!$J38 = 'Seznam družstev'!$J$7:$J$107), --('Seznam družstev'!$I38 = 'Seznam družstev'!$I$7:$I$107),  --('Seznam družstev'!$H38 = 'Seznam družstev'!$H$7:$H$107),  --('Seznam družstev'!$G38 &lt; 'Seznam družstev'!$G$7:$G$107)), "")</f>
        <v/>
      </c>
      <c r="K38" s="16" t="str">
        <f>IF($A38&lt;&gt;"", SUMPRODUCT( --('Seznam družstev'!$B$7:$B$107='Seznam družstev'!$B38), --($C38 = $C$7:$C$107), --('Seznam družstev'!$M38 = 'Seznam družstev'!$M$7:$M$107),  --('Seznam družstev'!$L38 = 'Seznam družstev'!$L$7:$L$107),  --('Seznam družstev'!$K38 = 'Seznam družstev'!$K$7:$K$107),  --('Seznam družstev'!$J38 = 'Seznam družstev'!$J$7:$J$107), --('Seznam družstev'!$I38 = 'Seznam družstev'!$I$7:$I$107),  --('Seznam družstev'!$H38 = 'Seznam družstev'!$H$7:$H$107), --('Seznam družstev'!$G38 = 'Seznam družstev'!$G$7:$G$107), --('Seznam družstev'!$F38 &lt; 'Seznam družstev'!$F$7:$F$107)), "")</f>
        <v/>
      </c>
      <c r="L38" s="16" t="str">
        <f>IF($A38&lt;&gt;"", SUMPRODUCT( --('Seznam družstev'!$B$7:$B$107='Seznam družstev'!$B38), --($C38 = $C$7:$C$107), --('Seznam družstev'!$M38 = 'Seznam družstev'!$M$7:$M$107),  --('Seznam družstev'!$L38 = 'Seznam družstev'!$L$7:$L$107),  --('Seznam družstev'!$K38 = 'Seznam družstev'!$K$7:$K$107),  --('Seznam družstev'!$J38 = 'Seznam družstev'!$J$7:$J$107), --('Seznam družstev'!$I38 ='Seznam družstev'!$I$7:$I$107),  --('Seznam družstev'!$H38 = 'Seznam družstev'!$H$7:$H$107), --('Seznam družstev'!$G38 = 'Seznam družstev'!$G$7:$G$107), --('Seznam družstev'!$F38 = 'Seznam družstev'!$F$7:$F$107), --('Seznam družstev'!$E38 &lt; 'Seznam družstev'!$E$7:$E$107)), "")</f>
        <v/>
      </c>
      <c r="M38" s="16" t="str">
        <f>IF($A38&lt;&gt;"", SUMPRODUCT( --('Seznam družstev'!$B$7:$B$107='Seznam družstev'!$B38), --($C38 = $C$7:$C$107), --('Seznam družstev'!$M38 = 'Seznam družstev'!$M$7:$M$107),  --('Seznam družstev'!$L38 = 'Seznam družstev'!$L$7:$L$107),  --('Seznam družstev'!$K38 = 'Seznam družstev'!$K$7:$K$107),  --('Seznam družstev'!$J38 = 'Seznam družstev'!$J$7:$J$107), --('Seznam družstev'!$I38 = 'Seznam družstev'!$I$7:$I$107),  --('Seznam družstev'!$H38 = 'Seznam družstev'!$H$7:$H$107),  --('Seznam družstev'!$G38 = 'Seznam družstev'!$G$7:$G$107), --('Seznam družstev'!$F38 = 'Seznam družstev'!$F$7:$F$107), --('Seznam družstev'!$E38 = 'Seznam družstev'!$E$7:$E$107), --('Seznam družstev'!$N38 &lt;'Seznam družstev'!$N$7:$N$107)), "")</f>
        <v/>
      </c>
      <c r="N38" s="16" t="str">
        <f t="shared" si="0"/>
        <v/>
      </c>
      <c r="O38" s="16" t="str">
        <f>IF(A38&lt;&gt;"", IF(ISNA(VLOOKUP('Seznam družstev'!$B38,Nastavení!$B$10:$F$22,5,FALSE)),N38,   N38 + VLOOKUP('Seznam družstev'!$B38,Nastavení!$B$10:$F$22,5,FALSE)), "")</f>
        <v/>
      </c>
      <c r="P38" s="16" t="str">
        <f>IF($A38 &lt;&gt;"", COUNTIF($O$7:$O38, $O38) -1, "")</f>
        <v/>
      </c>
      <c r="Q38" s="16" t="str">
        <f t="shared" si="1"/>
        <v/>
      </c>
      <c r="R38" s="16" t="str">
        <f>IF(A38&lt;&gt;"",  SUMPRODUCT(--('Seznam družstev'!$A$7:$A$50&lt;&gt;""),--('Seznam družstev'!$B$7:$B$50&lt;&gt;"MZ"),--('Seznam družstev'!$B$7:$B$50='Seznam družstev'!$B38),--($N$7:$N$50=$N38)),"")</f>
        <v/>
      </c>
    </row>
    <row r="39" spans="1:18">
      <c r="A39" s="16" t="str">
        <f>IF('Seznam družstev'!A39&lt;&gt;"",'Seznam družstev'!A39,"")</f>
        <v/>
      </c>
      <c r="B39" s="16" t="str">
        <f>IF(A39&lt;&gt;"",IF( 'Seznam družstev'!$O39&lt;&gt;"",'Seznam družstev'!$O39, 0),"")</f>
        <v/>
      </c>
      <c r="C39" s="16" t="str">
        <f>IF($A39&lt;&gt;"", 1+SUMPRODUCT(--($A$7:$A$107&lt;&gt;""), --('Seznam družstev'!$B$7:$B$107='Seznam družstev'!$B39), --($B39 &lt; $B$7:$B$107)), "")</f>
        <v/>
      </c>
      <c r="D39" s="16" t="str">
        <f>IF($A39&lt;&gt;"", SUMPRODUCT( --('Seznam družstev'!$B$7:$B$107='Seznam družstev'!$B39), --($C39 = $C$7:$C$107),--('Seznam družstev'!$M39 &lt;'Seznam družstev'!$M$7:$M$107)), "")</f>
        <v/>
      </c>
      <c r="E39" s="16" t="str">
        <f>IF($A39&lt;&gt;"", SUMPRODUCT( --('Seznam družstev'!$B$7:$B$107='Seznam družstev'!$B39), --($C39 = $C$7:$C$107), --('Seznam družstev'!$M39 = 'Seznam družstev'!$M$7:$M$107),  --('Seznam družstev'!$L39 &lt; 'Seznam družstev'!$L$7:$L$107)), "")</f>
        <v/>
      </c>
      <c r="F39" s="16" t="str">
        <f>IF($A39&lt;&gt;"", SUMPRODUCT( --('Seznam družstev'!$B$7:$B$107='Seznam družstev'!$B39), --($C39 = $C$7:$C$107), --('Seznam družstev'!$M39 = 'Seznam družstev'!$M$7:$M$107),  --('Seznam družstev'!$L39 = 'Seznam družstev'!$L$7:$L$107),  --('Seznam družstev'!$K39 &lt; 'Seznam družstev'!$K$7:$K$107)), "")</f>
        <v/>
      </c>
      <c r="G39" s="16" t="str">
        <f>IF($A39&lt;&gt;"", SUMPRODUCT( --('Seznam družstev'!$B$7:$B$107='Seznam družstev'!$B39), --($C39 = $C$7:$C$107), --('Seznam družstev'!$M39 = 'Seznam družstev'!$M$7:$M$107),  --('Seznam družstev'!$L39 = 'Seznam družstev'!$L$7:$L$107),  --('Seznam družstev'!$K39 = 'Seznam družstev'!$K$7:$K$107),  --('Seznam družstev'!$J39 &lt; 'Seznam družstev'!$J$7:$J$107)), "")</f>
        <v/>
      </c>
      <c r="H39" s="16" t="str">
        <f>IF($A39&lt;&gt;"", SUMPRODUCT( --('Seznam družstev'!$B$7:$B$107='Seznam družstev'!$B39), --($C39 = $C$7:$C$107), --('Seznam družstev'!$M39 = 'Seznam družstev'!$M$7:$M$107),  --('Seznam družstev'!$L39 = 'Seznam družstev'!$L$7:$L$107),  --('Seznam družstev'!$K39 = 'Seznam družstev'!$K$7:$K$107),  --('Seznam družstev'!$J39 = 'Seznam družstev'!$J$7:$J$107), --('Seznam družstev'!$I39 &lt; 'Seznam družstev'!$I$7:$I$107)), "")</f>
        <v/>
      </c>
      <c r="I39" s="16" t="str">
        <f>IF($A39&lt;&gt;"", SUMPRODUCT( --('Seznam družstev'!$B$7:$B$107='Seznam družstev'!$B39), --($C39 = $C$7:$C$107), --('Seznam družstev'!$M39 = 'Seznam družstev'!$M$7:$M$107),  --('Seznam družstev'!$L39 = 'Seznam družstev'!$L$7:$L$107),  --('Seznam družstev'!$K39 = 'Seznam družstev'!$K$7:$K$107),  --('Seznam družstev'!$J39 = 'Seznam družstev'!$J$7:$J$107), --('Seznam družstev'!$I39 = 'Seznam družstev'!$I$7:$I$107), --('Seznam družstev'!$H39 &lt; 'Seznam družstev'!$H$7:$H$107)), "")</f>
        <v/>
      </c>
      <c r="J39" s="16" t="str">
        <f>IF($A39&lt;&gt;"", SUMPRODUCT( --('Seznam družstev'!$B$7:$B$107='Seznam družstev'!$B39), --($C39 = $C$7:$C$107), --('Seznam družstev'!$M39 = 'Seznam družstev'!$M$7:$M$107),  --('Seznam družstev'!$L39 = 'Seznam družstev'!$L$7:$L$107),  --('Seznam družstev'!$K39 = 'Seznam družstev'!$K$7:$K$107),  --('Seznam družstev'!$J39 = 'Seznam družstev'!$J$7:$J$107), --('Seznam družstev'!$I39 = 'Seznam družstev'!$I$7:$I$107),  --('Seznam družstev'!$H39 = 'Seznam družstev'!$H$7:$H$107),  --('Seznam družstev'!$G39 &lt; 'Seznam družstev'!$G$7:$G$107)), "")</f>
        <v/>
      </c>
      <c r="K39" s="16" t="str">
        <f>IF($A39&lt;&gt;"", SUMPRODUCT( --('Seznam družstev'!$B$7:$B$107='Seznam družstev'!$B39), --($C39 = $C$7:$C$107), --('Seznam družstev'!$M39 = 'Seznam družstev'!$M$7:$M$107),  --('Seznam družstev'!$L39 = 'Seznam družstev'!$L$7:$L$107),  --('Seznam družstev'!$K39 = 'Seznam družstev'!$K$7:$K$107),  --('Seznam družstev'!$J39 = 'Seznam družstev'!$J$7:$J$107), --('Seznam družstev'!$I39 = 'Seznam družstev'!$I$7:$I$107),  --('Seznam družstev'!$H39 = 'Seznam družstev'!$H$7:$H$107), --('Seznam družstev'!$G39 = 'Seznam družstev'!$G$7:$G$107), --('Seznam družstev'!$F39 &lt; 'Seznam družstev'!$F$7:$F$107)), "")</f>
        <v/>
      </c>
      <c r="L39" s="16" t="str">
        <f>IF($A39&lt;&gt;"", SUMPRODUCT( --('Seznam družstev'!$B$7:$B$107='Seznam družstev'!$B39), --($C39 = $C$7:$C$107), --('Seznam družstev'!$M39 = 'Seznam družstev'!$M$7:$M$107),  --('Seznam družstev'!$L39 = 'Seznam družstev'!$L$7:$L$107),  --('Seznam družstev'!$K39 = 'Seznam družstev'!$K$7:$K$107),  --('Seznam družstev'!$J39 = 'Seznam družstev'!$J$7:$J$107), --('Seznam družstev'!$I39 ='Seznam družstev'!$I$7:$I$107),  --('Seznam družstev'!$H39 = 'Seznam družstev'!$H$7:$H$107), --('Seznam družstev'!$G39 = 'Seznam družstev'!$G$7:$G$107), --('Seznam družstev'!$F39 = 'Seznam družstev'!$F$7:$F$107), --('Seznam družstev'!$E39 &lt; 'Seznam družstev'!$E$7:$E$107)), "")</f>
        <v/>
      </c>
      <c r="M39" s="16" t="str">
        <f>IF($A39&lt;&gt;"", SUMPRODUCT( --('Seznam družstev'!$B$7:$B$107='Seznam družstev'!$B39), --($C39 = $C$7:$C$107), --('Seznam družstev'!$M39 = 'Seznam družstev'!$M$7:$M$107),  --('Seznam družstev'!$L39 = 'Seznam družstev'!$L$7:$L$107),  --('Seznam družstev'!$K39 = 'Seznam družstev'!$K$7:$K$107),  --('Seznam družstev'!$J39 = 'Seznam družstev'!$J$7:$J$107), --('Seznam družstev'!$I39 = 'Seznam družstev'!$I$7:$I$107),  --('Seznam družstev'!$H39 = 'Seznam družstev'!$H$7:$H$107),  --('Seznam družstev'!$G39 = 'Seznam družstev'!$G$7:$G$107), --('Seznam družstev'!$F39 = 'Seznam družstev'!$F$7:$F$107), --('Seznam družstev'!$E39 = 'Seznam družstev'!$E$7:$E$107), --('Seznam družstev'!$N39 &lt;'Seznam družstev'!$N$7:$N$107)), "")</f>
        <v/>
      </c>
      <c r="N39" s="16" t="str">
        <f t="shared" si="0"/>
        <v/>
      </c>
      <c r="O39" s="16" t="str">
        <f>IF(A39&lt;&gt;"", IF(ISNA(VLOOKUP('Seznam družstev'!$B39,Nastavení!$B$10:$F$22,5,FALSE)),N39,   N39 + VLOOKUP('Seznam družstev'!$B39,Nastavení!$B$10:$F$22,5,FALSE)), "")</f>
        <v/>
      </c>
      <c r="P39" s="16" t="str">
        <f>IF($A39 &lt;&gt;"", COUNTIF($O$7:$O39, $O39) -1, "")</f>
        <v/>
      </c>
      <c r="Q39" s="16" t="str">
        <f t="shared" si="1"/>
        <v/>
      </c>
      <c r="R39" s="16" t="str">
        <f>IF(A39&lt;&gt;"",  SUMPRODUCT(--('Seznam družstev'!$A$7:$A$50&lt;&gt;""),--('Seznam družstev'!$B$7:$B$50&lt;&gt;"MZ"),--('Seznam družstev'!$B$7:$B$50='Seznam družstev'!$B39),--($N$7:$N$50=$N39)),"")</f>
        <v/>
      </c>
    </row>
    <row r="40" spans="1:18">
      <c r="A40" s="16" t="str">
        <f>IF('Seznam družstev'!A40&lt;&gt;"",'Seznam družstev'!A40,"")</f>
        <v/>
      </c>
      <c r="B40" s="16" t="str">
        <f>IF(A40&lt;&gt;"",IF( 'Seznam družstev'!$O40&lt;&gt;"",'Seznam družstev'!$O40, 0),"")</f>
        <v/>
      </c>
      <c r="C40" s="16" t="str">
        <f>IF($A40&lt;&gt;"", 1+SUMPRODUCT(--($A$7:$A$107&lt;&gt;""), --('Seznam družstev'!$B$7:$B$107='Seznam družstev'!$B40), --($B40 &lt; $B$7:$B$107)), "")</f>
        <v/>
      </c>
      <c r="D40" s="16" t="str">
        <f>IF($A40&lt;&gt;"", SUMPRODUCT( --('Seznam družstev'!$B$7:$B$107='Seznam družstev'!$B40), --($C40 = $C$7:$C$107),--('Seznam družstev'!$M40 &lt;'Seznam družstev'!$M$7:$M$107)), "")</f>
        <v/>
      </c>
      <c r="E40" s="16" t="str">
        <f>IF($A40&lt;&gt;"", SUMPRODUCT( --('Seznam družstev'!$B$7:$B$107='Seznam družstev'!$B40), --($C40 = $C$7:$C$107), --('Seznam družstev'!$M40 = 'Seznam družstev'!$M$7:$M$107),  --('Seznam družstev'!$L40 &lt; 'Seznam družstev'!$L$7:$L$107)), "")</f>
        <v/>
      </c>
      <c r="F40" s="16" t="str">
        <f>IF($A40&lt;&gt;"", SUMPRODUCT( --('Seznam družstev'!$B$7:$B$107='Seznam družstev'!$B40), --($C40 = $C$7:$C$107), --('Seznam družstev'!$M40 = 'Seznam družstev'!$M$7:$M$107),  --('Seznam družstev'!$L40 = 'Seznam družstev'!$L$7:$L$107),  --('Seznam družstev'!$K40 &lt; 'Seznam družstev'!$K$7:$K$107)), "")</f>
        <v/>
      </c>
      <c r="G40" s="16" t="str">
        <f>IF($A40&lt;&gt;"", SUMPRODUCT( --('Seznam družstev'!$B$7:$B$107='Seznam družstev'!$B40), --($C40 = $C$7:$C$107), --('Seznam družstev'!$M40 = 'Seznam družstev'!$M$7:$M$107),  --('Seznam družstev'!$L40 = 'Seznam družstev'!$L$7:$L$107),  --('Seznam družstev'!$K40 = 'Seznam družstev'!$K$7:$K$107),  --('Seznam družstev'!$J40 &lt; 'Seznam družstev'!$J$7:$J$107)), "")</f>
        <v/>
      </c>
      <c r="H40" s="16" t="str">
        <f>IF($A40&lt;&gt;"", SUMPRODUCT( --('Seznam družstev'!$B$7:$B$107='Seznam družstev'!$B40), --($C40 = $C$7:$C$107), --('Seznam družstev'!$M40 = 'Seznam družstev'!$M$7:$M$107),  --('Seznam družstev'!$L40 = 'Seznam družstev'!$L$7:$L$107),  --('Seznam družstev'!$K40 = 'Seznam družstev'!$K$7:$K$107),  --('Seznam družstev'!$J40 = 'Seznam družstev'!$J$7:$J$107), --('Seznam družstev'!$I40 &lt; 'Seznam družstev'!$I$7:$I$107)), "")</f>
        <v/>
      </c>
      <c r="I40" s="16" t="str">
        <f>IF($A40&lt;&gt;"", SUMPRODUCT( --('Seznam družstev'!$B$7:$B$107='Seznam družstev'!$B40), --($C40 = $C$7:$C$107), --('Seznam družstev'!$M40 = 'Seznam družstev'!$M$7:$M$107),  --('Seznam družstev'!$L40 = 'Seznam družstev'!$L$7:$L$107),  --('Seznam družstev'!$K40 = 'Seznam družstev'!$K$7:$K$107),  --('Seznam družstev'!$J40 = 'Seznam družstev'!$J$7:$J$107), --('Seznam družstev'!$I40 = 'Seznam družstev'!$I$7:$I$107), --('Seznam družstev'!$H40 &lt; 'Seznam družstev'!$H$7:$H$107)), "")</f>
        <v/>
      </c>
      <c r="J40" s="16" t="str">
        <f>IF($A40&lt;&gt;"", SUMPRODUCT( --('Seznam družstev'!$B$7:$B$107='Seznam družstev'!$B40), --($C40 = $C$7:$C$107), --('Seznam družstev'!$M40 = 'Seznam družstev'!$M$7:$M$107),  --('Seznam družstev'!$L40 = 'Seznam družstev'!$L$7:$L$107),  --('Seznam družstev'!$K40 = 'Seznam družstev'!$K$7:$K$107),  --('Seznam družstev'!$J40 = 'Seznam družstev'!$J$7:$J$107), --('Seznam družstev'!$I40 = 'Seznam družstev'!$I$7:$I$107),  --('Seznam družstev'!$H40 = 'Seznam družstev'!$H$7:$H$107),  --('Seznam družstev'!$G40 &lt; 'Seznam družstev'!$G$7:$G$107)), "")</f>
        <v/>
      </c>
      <c r="K40" s="16" t="str">
        <f>IF($A40&lt;&gt;"", SUMPRODUCT( --('Seznam družstev'!$B$7:$B$107='Seznam družstev'!$B40), --($C40 = $C$7:$C$107), --('Seznam družstev'!$M40 = 'Seznam družstev'!$M$7:$M$107),  --('Seznam družstev'!$L40 = 'Seznam družstev'!$L$7:$L$107),  --('Seznam družstev'!$K40 = 'Seznam družstev'!$K$7:$K$107),  --('Seznam družstev'!$J40 = 'Seznam družstev'!$J$7:$J$107), --('Seznam družstev'!$I40 = 'Seznam družstev'!$I$7:$I$107),  --('Seznam družstev'!$H40 = 'Seznam družstev'!$H$7:$H$107), --('Seznam družstev'!$G40 = 'Seznam družstev'!$G$7:$G$107), --('Seznam družstev'!$F40 &lt; 'Seznam družstev'!$F$7:$F$107)), "")</f>
        <v/>
      </c>
      <c r="L40" s="16" t="str">
        <f>IF($A40&lt;&gt;"", SUMPRODUCT( --('Seznam družstev'!$B$7:$B$107='Seznam družstev'!$B40), --($C40 = $C$7:$C$107), --('Seznam družstev'!$M40 = 'Seznam družstev'!$M$7:$M$107),  --('Seznam družstev'!$L40 = 'Seznam družstev'!$L$7:$L$107),  --('Seznam družstev'!$K40 = 'Seznam družstev'!$K$7:$K$107),  --('Seznam družstev'!$J40 = 'Seznam družstev'!$J$7:$J$107), --('Seznam družstev'!$I40 ='Seznam družstev'!$I$7:$I$107),  --('Seznam družstev'!$H40 = 'Seznam družstev'!$H$7:$H$107), --('Seznam družstev'!$G40 = 'Seznam družstev'!$G$7:$G$107), --('Seznam družstev'!$F40 = 'Seznam družstev'!$F$7:$F$107), --('Seznam družstev'!$E40 &lt; 'Seznam družstev'!$E$7:$E$107)), "")</f>
        <v/>
      </c>
      <c r="M40" s="16" t="str">
        <f>IF($A40&lt;&gt;"", SUMPRODUCT( --('Seznam družstev'!$B$7:$B$107='Seznam družstev'!$B40), --($C40 = $C$7:$C$107), --('Seznam družstev'!$M40 = 'Seznam družstev'!$M$7:$M$107),  --('Seznam družstev'!$L40 = 'Seznam družstev'!$L$7:$L$107),  --('Seznam družstev'!$K40 = 'Seznam družstev'!$K$7:$K$107),  --('Seznam družstev'!$J40 = 'Seznam družstev'!$J$7:$J$107), --('Seznam družstev'!$I40 = 'Seznam družstev'!$I$7:$I$107),  --('Seznam družstev'!$H40 = 'Seznam družstev'!$H$7:$H$107),  --('Seznam družstev'!$G40 = 'Seznam družstev'!$G$7:$G$107), --('Seznam družstev'!$F40 = 'Seznam družstev'!$F$7:$F$107), --('Seznam družstev'!$E40 = 'Seznam družstev'!$E$7:$E$107), --('Seznam družstev'!$N40 &lt;'Seznam družstev'!$N$7:$N$107)), "")</f>
        <v/>
      </c>
      <c r="N40" s="16" t="str">
        <f t="shared" si="0"/>
        <v/>
      </c>
      <c r="O40" s="16" t="str">
        <f>IF(A40&lt;&gt;"", IF(ISNA(VLOOKUP('Seznam družstev'!$B40,Nastavení!$B$10:$F$22,5,FALSE)),N40,   N40 + VLOOKUP('Seznam družstev'!$B40,Nastavení!$B$10:$F$22,5,FALSE)), "")</f>
        <v/>
      </c>
      <c r="P40" s="16" t="str">
        <f>IF($A40 &lt;&gt;"", COUNTIF($O$7:$O40, $O40) -1, "")</f>
        <v/>
      </c>
      <c r="Q40" s="16" t="str">
        <f t="shared" si="1"/>
        <v/>
      </c>
      <c r="R40" s="16" t="str">
        <f>IF(A40&lt;&gt;"",  SUMPRODUCT(--('Seznam družstev'!$A$7:$A$50&lt;&gt;""),--('Seznam družstev'!$B$7:$B$50&lt;&gt;"MZ"),--('Seznam družstev'!$B$7:$B$50='Seznam družstev'!$B40),--($N$7:$N$50=$N40)),"")</f>
        <v/>
      </c>
    </row>
    <row r="41" spans="1:18">
      <c r="A41" s="16" t="str">
        <f>IF('Seznam družstev'!A41&lt;&gt;"",'Seznam družstev'!A41,"")</f>
        <v/>
      </c>
      <c r="B41" s="16" t="str">
        <f>IF(A41&lt;&gt;"",IF( 'Seznam družstev'!$O41&lt;&gt;"",'Seznam družstev'!$O41, 0),"")</f>
        <v/>
      </c>
      <c r="C41" s="16" t="str">
        <f>IF($A41&lt;&gt;"", 1+SUMPRODUCT(--($A$7:$A$107&lt;&gt;""), --('Seznam družstev'!$B$7:$B$107='Seznam družstev'!$B41), --($B41 &lt; $B$7:$B$107)), "")</f>
        <v/>
      </c>
      <c r="D41" s="16" t="str">
        <f>IF($A41&lt;&gt;"", SUMPRODUCT( --('Seznam družstev'!$B$7:$B$107='Seznam družstev'!$B41), --($C41 = $C$7:$C$107),--('Seznam družstev'!$M41 &lt;'Seznam družstev'!$M$7:$M$107)), "")</f>
        <v/>
      </c>
      <c r="E41" s="16" t="str">
        <f>IF($A41&lt;&gt;"", SUMPRODUCT( --('Seznam družstev'!$B$7:$B$107='Seznam družstev'!$B41), --($C41 = $C$7:$C$107), --('Seznam družstev'!$M41 = 'Seznam družstev'!$M$7:$M$107),  --('Seznam družstev'!$L41 &lt; 'Seznam družstev'!$L$7:$L$107)), "")</f>
        <v/>
      </c>
      <c r="F41" s="16" t="str">
        <f>IF($A41&lt;&gt;"", SUMPRODUCT( --('Seznam družstev'!$B$7:$B$107='Seznam družstev'!$B41), --($C41 = $C$7:$C$107), --('Seznam družstev'!$M41 = 'Seznam družstev'!$M$7:$M$107),  --('Seznam družstev'!$L41 = 'Seznam družstev'!$L$7:$L$107),  --('Seznam družstev'!$K41 &lt; 'Seznam družstev'!$K$7:$K$107)), "")</f>
        <v/>
      </c>
      <c r="G41" s="16" t="str">
        <f>IF($A41&lt;&gt;"", SUMPRODUCT( --('Seznam družstev'!$B$7:$B$107='Seznam družstev'!$B41), --($C41 = $C$7:$C$107), --('Seznam družstev'!$M41 = 'Seznam družstev'!$M$7:$M$107),  --('Seznam družstev'!$L41 = 'Seznam družstev'!$L$7:$L$107),  --('Seznam družstev'!$K41 = 'Seznam družstev'!$K$7:$K$107),  --('Seznam družstev'!$J41 &lt; 'Seznam družstev'!$J$7:$J$107)), "")</f>
        <v/>
      </c>
      <c r="H41" s="16" t="str">
        <f>IF($A41&lt;&gt;"", SUMPRODUCT( --('Seznam družstev'!$B$7:$B$107='Seznam družstev'!$B41), --($C41 = $C$7:$C$107), --('Seznam družstev'!$M41 = 'Seznam družstev'!$M$7:$M$107),  --('Seznam družstev'!$L41 = 'Seznam družstev'!$L$7:$L$107),  --('Seznam družstev'!$K41 = 'Seznam družstev'!$K$7:$K$107),  --('Seznam družstev'!$J41 = 'Seznam družstev'!$J$7:$J$107), --('Seznam družstev'!$I41 &lt; 'Seznam družstev'!$I$7:$I$107)), "")</f>
        <v/>
      </c>
      <c r="I41" s="16" t="str">
        <f>IF($A41&lt;&gt;"", SUMPRODUCT( --('Seznam družstev'!$B$7:$B$107='Seznam družstev'!$B41), --($C41 = $C$7:$C$107), --('Seznam družstev'!$M41 = 'Seznam družstev'!$M$7:$M$107),  --('Seznam družstev'!$L41 = 'Seznam družstev'!$L$7:$L$107),  --('Seznam družstev'!$K41 = 'Seznam družstev'!$K$7:$K$107),  --('Seznam družstev'!$J41 = 'Seznam družstev'!$J$7:$J$107), --('Seznam družstev'!$I41 = 'Seznam družstev'!$I$7:$I$107), --('Seznam družstev'!$H41 &lt; 'Seznam družstev'!$H$7:$H$107)), "")</f>
        <v/>
      </c>
      <c r="J41" s="16" t="str">
        <f>IF($A41&lt;&gt;"", SUMPRODUCT( --('Seznam družstev'!$B$7:$B$107='Seznam družstev'!$B41), --($C41 = $C$7:$C$107), --('Seznam družstev'!$M41 = 'Seznam družstev'!$M$7:$M$107),  --('Seznam družstev'!$L41 = 'Seznam družstev'!$L$7:$L$107),  --('Seznam družstev'!$K41 = 'Seznam družstev'!$K$7:$K$107),  --('Seznam družstev'!$J41 = 'Seznam družstev'!$J$7:$J$107), --('Seznam družstev'!$I41 = 'Seznam družstev'!$I$7:$I$107),  --('Seznam družstev'!$H41 = 'Seznam družstev'!$H$7:$H$107),  --('Seznam družstev'!$G41 &lt; 'Seznam družstev'!$G$7:$G$107)), "")</f>
        <v/>
      </c>
      <c r="K41" s="16" t="str">
        <f>IF($A41&lt;&gt;"", SUMPRODUCT( --('Seznam družstev'!$B$7:$B$107='Seznam družstev'!$B41), --($C41 = $C$7:$C$107), --('Seznam družstev'!$M41 = 'Seznam družstev'!$M$7:$M$107),  --('Seznam družstev'!$L41 = 'Seznam družstev'!$L$7:$L$107),  --('Seznam družstev'!$K41 = 'Seznam družstev'!$K$7:$K$107),  --('Seznam družstev'!$J41 = 'Seznam družstev'!$J$7:$J$107), --('Seznam družstev'!$I41 = 'Seznam družstev'!$I$7:$I$107),  --('Seznam družstev'!$H41 = 'Seznam družstev'!$H$7:$H$107), --('Seznam družstev'!$G41 = 'Seznam družstev'!$G$7:$G$107), --('Seznam družstev'!$F41 &lt; 'Seznam družstev'!$F$7:$F$107)), "")</f>
        <v/>
      </c>
      <c r="L41" s="16" t="str">
        <f>IF($A41&lt;&gt;"", SUMPRODUCT( --('Seznam družstev'!$B$7:$B$107='Seznam družstev'!$B41), --($C41 = $C$7:$C$107), --('Seznam družstev'!$M41 = 'Seznam družstev'!$M$7:$M$107),  --('Seznam družstev'!$L41 = 'Seznam družstev'!$L$7:$L$107),  --('Seznam družstev'!$K41 = 'Seznam družstev'!$K$7:$K$107),  --('Seznam družstev'!$J41 = 'Seznam družstev'!$J$7:$J$107), --('Seznam družstev'!$I41 ='Seznam družstev'!$I$7:$I$107),  --('Seznam družstev'!$H41 = 'Seznam družstev'!$H$7:$H$107), --('Seznam družstev'!$G41 = 'Seznam družstev'!$G$7:$G$107), --('Seznam družstev'!$F41 = 'Seznam družstev'!$F$7:$F$107), --('Seznam družstev'!$E41 &lt; 'Seznam družstev'!$E$7:$E$107)), "")</f>
        <v/>
      </c>
      <c r="M41" s="16" t="str">
        <f>IF($A41&lt;&gt;"", SUMPRODUCT( --('Seznam družstev'!$B$7:$B$107='Seznam družstev'!$B41), --($C41 = $C$7:$C$107), --('Seznam družstev'!$M41 = 'Seznam družstev'!$M$7:$M$107),  --('Seznam družstev'!$L41 = 'Seznam družstev'!$L$7:$L$107),  --('Seznam družstev'!$K41 = 'Seznam družstev'!$K$7:$K$107),  --('Seznam družstev'!$J41 = 'Seznam družstev'!$J$7:$J$107), --('Seznam družstev'!$I41 = 'Seznam družstev'!$I$7:$I$107),  --('Seznam družstev'!$H41 = 'Seznam družstev'!$H$7:$H$107),  --('Seznam družstev'!$G41 = 'Seznam družstev'!$G$7:$G$107), --('Seznam družstev'!$F41 = 'Seznam družstev'!$F$7:$F$107), --('Seznam družstev'!$E41 = 'Seznam družstev'!$E$7:$E$107), --('Seznam družstev'!$N41 &lt;'Seznam družstev'!$N$7:$N$107)), "")</f>
        <v/>
      </c>
      <c r="N41" s="16" t="str">
        <f t="shared" si="0"/>
        <v/>
      </c>
      <c r="O41" s="16" t="str">
        <f>IF(A41&lt;&gt;"", IF(ISNA(VLOOKUP('Seznam družstev'!$B41,Nastavení!$B$10:$F$22,5,FALSE)),N41,   N41 + VLOOKUP('Seznam družstev'!$B41,Nastavení!$B$10:$F$22,5,FALSE)), "")</f>
        <v/>
      </c>
      <c r="P41" s="16" t="str">
        <f>IF($A41 &lt;&gt;"", COUNTIF($O$7:$O41, $O41) -1, "")</f>
        <v/>
      </c>
      <c r="Q41" s="16" t="str">
        <f t="shared" si="1"/>
        <v/>
      </c>
      <c r="R41" s="16" t="str">
        <f>IF(A41&lt;&gt;"",  SUMPRODUCT(--('Seznam družstev'!$A$7:$A$50&lt;&gt;""),--('Seznam družstev'!$B$7:$B$50&lt;&gt;"MZ"),--('Seznam družstev'!$B$7:$B$50='Seznam družstev'!$B41),--($N$7:$N$50=$N41)),"")</f>
        <v/>
      </c>
    </row>
    <row r="42" spans="1:18">
      <c r="A42" s="16" t="str">
        <f>IF('Seznam družstev'!A42&lt;&gt;"",'Seznam družstev'!A42,"")</f>
        <v/>
      </c>
      <c r="B42" s="16" t="str">
        <f>IF(A42&lt;&gt;"",IF( 'Seznam družstev'!$O42&lt;&gt;"",'Seznam družstev'!$O42, 0),"")</f>
        <v/>
      </c>
      <c r="C42" s="16" t="str">
        <f>IF($A42&lt;&gt;"", 1+SUMPRODUCT(--($A$7:$A$107&lt;&gt;""), --('Seznam družstev'!$B$7:$B$107='Seznam družstev'!$B42), --($B42 &lt; $B$7:$B$107)), "")</f>
        <v/>
      </c>
      <c r="D42" s="16" t="str">
        <f>IF($A42&lt;&gt;"", SUMPRODUCT( --('Seznam družstev'!$B$7:$B$107='Seznam družstev'!$B42), --($C42 = $C$7:$C$107),--('Seznam družstev'!$M42 &lt;'Seznam družstev'!$M$7:$M$107)), "")</f>
        <v/>
      </c>
      <c r="E42" s="16" t="str">
        <f>IF($A42&lt;&gt;"", SUMPRODUCT( --('Seznam družstev'!$B$7:$B$107='Seznam družstev'!$B42), --($C42 = $C$7:$C$107), --('Seznam družstev'!$M42 = 'Seznam družstev'!$M$7:$M$107),  --('Seznam družstev'!$L42 &lt; 'Seznam družstev'!$L$7:$L$107)), "")</f>
        <v/>
      </c>
      <c r="F42" s="16" t="str">
        <f>IF($A42&lt;&gt;"", SUMPRODUCT( --('Seznam družstev'!$B$7:$B$107='Seznam družstev'!$B42), --($C42 = $C$7:$C$107), --('Seznam družstev'!$M42 = 'Seznam družstev'!$M$7:$M$107),  --('Seznam družstev'!$L42 = 'Seznam družstev'!$L$7:$L$107),  --('Seznam družstev'!$K42 &lt; 'Seznam družstev'!$K$7:$K$107)), "")</f>
        <v/>
      </c>
      <c r="G42" s="16" t="str">
        <f>IF($A42&lt;&gt;"", SUMPRODUCT( --('Seznam družstev'!$B$7:$B$107='Seznam družstev'!$B42), --($C42 = $C$7:$C$107), --('Seznam družstev'!$M42 = 'Seznam družstev'!$M$7:$M$107),  --('Seznam družstev'!$L42 = 'Seznam družstev'!$L$7:$L$107),  --('Seznam družstev'!$K42 = 'Seznam družstev'!$K$7:$K$107),  --('Seznam družstev'!$J42 &lt; 'Seznam družstev'!$J$7:$J$107)), "")</f>
        <v/>
      </c>
      <c r="H42" s="16" t="str">
        <f>IF($A42&lt;&gt;"", SUMPRODUCT( --('Seznam družstev'!$B$7:$B$107='Seznam družstev'!$B42), --($C42 = $C$7:$C$107), --('Seznam družstev'!$M42 = 'Seznam družstev'!$M$7:$M$107),  --('Seznam družstev'!$L42 = 'Seznam družstev'!$L$7:$L$107),  --('Seznam družstev'!$K42 = 'Seznam družstev'!$K$7:$K$107),  --('Seznam družstev'!$J42 = 'Seznam družstev'!$J$7:$J$107), --('Seznam družstev'!$I42 &lt; 'Seznam družstev'!$I$7:$I$107)), "")</f>
        <v/>
      </c>
      <c r="I42" s="16" t="str">
        <f>IF($A42&lt;&gt;"", SUMPRODUCT( --('Seznam družstev'!$B$7:$B$107='Seznam družstev'!$B42), --($C42 = $C$7:$C$107), --('Seznam družstev'!$M42 = 'Seznam družstev'!$M$7:$M$107),  --('Seznam družstev'!$L42 = 'Seznam družstev'!$L$7:$L$107),  --('Seznam družstev'!$K42 = 'Seznam družstev'!$K$7:$K$107),  --('Seznam družstev'!$J42 = 'Seznam družstev'!$J$7:$J$107), --('Seznam družstev'!$I42 = 'Seznam družstev'!$I$7:$I$107), --('Seznam družstev'!$H42 &lt; 'Seznam družstev'!$H$7:$H$107)), "")</f>
        <v/>
      </c>
      <c r="J42" s="16" t="str">
        <f>IF($A42&lt;&gt;"", SUMPRODUCT( --('Seznam družstev'!$B$7:$B$107='Seznam družstev'!$B42), --($C42 = $C$7:$C$107), --('Seznam družstev'!$M42 = 'Seznam družstev'!$M$7:$M$107),  --('Seznam družstev'!$L42 = 'Seznam družstev'!$L$7:$L$107),  --('Seznam družstev'!$K42 = 'Seznam družstev'!$K$7:$K$107),  --('Seznam družstev'!$J42 = 'Seznam družstev'!$J$7:$J$107), --('Seznam družstev'!$I42 = 'Seznam družstev'!$I$7:$I$107),  --('Seznam družstev'!$H42 = 'Seznam družstev'!$H$7:$H$107),  --('Seznam družstev'!$G42 &lt; 'Seznam družstev'!$G$7:$G$107)), "")</f>
        <v/>
      </c>
      <c r="K42" s="16" t="str">
        <f>IF($A42&lt;&gt;"", SUMPRODUCT( --('Seznam družstev'!$B$7:$B$107='Seznam družstev'!$B42), --($C42 = $C$7:$C$107), --('Seznam družstev'!$M42 = 'Seznam družstev'!$M$7:$M$107),  --('Seznam družstev'!$L42 = 'Seznam družstev'!$L$7:$L$107),  --('Seznam družstev'!$K42 = 'Seznam družstev'!$K$7:$K$107),  --('Seznam družstev'!$J42 = 'Seznam družstev'!$J$7:$J$107), --('Seznam družstev'!$I42 = 'Seznam družstev'!$I$7:$I$107),  --('Seznam družstev'!$H42 = 'Seznam družstev'!$H$7:$H$107), --('Seznam družstev'!$G42 = 'Seznam družstev'!$G$7:$G$107), --('Seznam družstev'!$F42 &lt; 'Seznam družstev'!$F$7:$F$107)), "")</f>
        <v/>
      </c>
      <c r="L42" s="16" t="str">
        <f>IF($A42&lt;&gt;"", SUMPRODUCT( --('Seznam družstev'!$B$7:$B$107='Seznam družstev'!$B42), --($C42 = $C$7:$C$107), --('Seznam družstev'!$M42 = 'Seznam družstev'!$M$7:$M$107),  --('Seznam družstev'!$L42 = 'Seznam družstev'!$L$7:$L$107),  --('Seznam družstev'!$K42 = 'Seznam družstev'!$K$7:$K$107),  --('Seznam družstev'!$J42 = 'Seznam družstev'!$J$7:$J$107), --('Seznam družstev'!$I42 ='Seznam družstev'!$I$7:$I$107),  --('Seznam družstev'!$H42 = 'Seznam družstev'!$H$7:$H$107), --('Seznam družstev'!$G42 = 'Seznam družstev'!$G$7:$G$107), --('Seznam družstev'!$F42 = 'Seznam družstev'!$F$7:$F$107), --('Seznam družstev'!$E42 &lt; 'Seznam družstev'!$E$7:$E$107)), "")</f>
        <v/>
      </c>
      <c r="M42" s="16" t="str">
        <f>IF($A42&lt;&gt;"", SUMPRODUCT( --('Seznam družstev'!$B$7:$B$107='Seznam družstev'!$B42), --($C42 = $C$7:$C$107), --('Seznam družstev'!$M42 = 'Seznam družstev'!$M$7:$M$107),  --('Seznam družstev'!$L42 = 'Seznam družstev'!$L$7:$L$107),  --('Seznam družstev'!$K42 = 'Seznam družstev'!$K$7:$K$107),  --('Seznam družstev'!$J42 = 'Seznam družstev'!$J$7:$J$107), --('Seznam družstev'!$I42 = 'Seznam družstev'!$I$7:$I$107),  --('Seznam družstev'!$H42 = 'Seznam družstev'!$H$7:$H$107),  --('Seznam družstev'!$G42 = 'Seznam družstev'!$G$7:$G$107), --('Seznam družstev'!$F42 = 'Seznam družstev'!$F$7:$F$107), --('Seznam družstev'!$E42 = 'Seznam družstev'!$E$7:$E$107), --('Seznam družstev'!$N42 &lt;'Seznam družstev'!$N$7:$N$107)), "")</f>
        <v/>
      </c>
      <c r="N42" s="16" t="str">
        <f t="shared" si="0"/>
        <v/>
      </c>
      <c r="O42" s="16" t="str">
        <f>IF(A42&lt;&gt;"", IF(ISNA(VLOOKUP('Seznam družstev'!$B42,Nastavení!$B$10:$F$22,5,FALSE)),N42,   N42 + VLOOKUP('Seznam družstev'!$B42,Nastavení!$B$10:$F$22,5,FALSE)), "")</f>
        <v/>
      </c>
      <c r="P42" s="16" t="str">
        <f>IF($A42 &lt;&gt;"", COUNTIF($O$7:$O42, $O42) -1, "")</f>
        <v/>
      </c>
      <c r="Q42" s="16" t="str">
        <f t="shared" si="1"/>
        <v/>
      </c>
      <c r="R42" s="16" t="str">
        <f>IF(A42&lt;&gt;"",  SUMPRODUCT(--('Seznam družstev'!$A$7:$A$50&lt;&gt;""),--('Seznam družstev'!$B$7:$B$50&lt;&gt;"MZ"),--('Seznam družstev'!$B$7:$B$50='Seznam družstev'!$B42),--($N$7:$N$50=$N42)),"")</f>
        <v/>
      </c>
    </row>
    <row r="43" spans="1:18">
      <c r="A43" s="16" t="str">
        <f>IF('Seznam družstev'!A43&lt;&gt;"",'Seznam družstev'!A43,"")</f>
        <v/>
      </c>
      <c r="B43" s="16" t="str">
        <f>IF(A43&lt;&gt;"",IF( 'Seznam družstev'!$O43&lt;&gt;"",'Seznam družstev'!$O43, 0),"")</f>
        <v/>
      </c>
      <c r="C43" s="16" t="str">
        <f>IF($A43&lt;&gt;"", 1+SUMPRODUCT(--($A$7:$A$107&lt;&gt;""), --('Seznam družstev'!$B$7:$B$107='Seznam družstev'!$B43), --($B43 &lt; $B$7:$B$107)), "")</f>
        <v/>
      </c>
      <c r="D43" s="16" t="str">
        <f>IF($A43&lt;&gt;"", SUMPRODUCT( --('Seznam družstev'!$B$7:$B$107='Seznam družstev'!$B43), --($C43 = $C$7:$C$107),--('Seznam družstev'!$M43 &lt;'Seznam družstev'!$M$7:$M$107)), "")</f>
        <v/>
      </c>
      <c r="E43" s="16" t="str">
        <f>IF($A43&lt;&gt;"", SUMPRODUCT( --('Seznam družstev'!$B$7:$B$107='Seznam družstev'!$B43), --($C43 = $C$7:$C$107), --('Seznam družstev'!$M43 = 'Seznam družstev'!$M$7:$M$107),  --('Seznam družstev'!$L43 &lt; 'Seznam družstev'!$L$7:$L$107)), "")</f>
        <v/>
      </c>
      <c r="F43" s="16" t="str">
        <f>IF($A43&lt;&gt;"", SUMPRODUCT( --('Seznam družstev'!$B$7:$B$107='Seznam družstev'!$B43), --($C43 = $C$7:$C$107), --('Seznam družstev'!$M43 = 'Seznam družstev'!$M$7:$M$107),  --('Seznam družstev'!$L43 = 'Seznam družstev'!$L$7:$L$107),  --('Seznam družstev'!$K43 &lt; 'Seznam družstev'!$K$7:$K$107)), "")</f>
        <v/>
      </c>
      <c r="G43" s="16" t="str">
        <f>IF($A43&lt;&gt;"", SUMPRODUCT( --('Seznam družstev'!$B$7:$B$107='Seznam družstev'!$B43), --($C43 = $C$7:$C$107), --('Seznam družstev'!$M43 = 'Seznam družstev'!$M$7:$M$107),  --('Seznam družstev'!$L43 = 'Seznam družstev'!$L$7:$L$107),  --('Seznam družstev'!$K43 = 'Seznam družstev'!$K$7:$K$107),  --('Seznam družstev'!$J43 &lt; 'Seznam družstev'!$J$7:$J$107)), "")</f>
        <v/>
      </c>
      <c r="H43" s="16" t="str">
        <f>IF($A43&lt;&gt;"", SUMPRODUCT( --('Seznam družstev'!$B$7:$B$107='Seznam družstev'!$B43), --($C43 = $C$7:$C$107), --('Seznam družstev'!$M43 = 'Seznam družstev'!$M$7:$M$107),  --('Seznam družstev'!$L43 = 'Seznam družstev'!$L$7:$L$107),  --('Seznam družstev'!$K43 = 'Seznam družstev'!$K$7:$K$107),  --('Seznam družstev'!$J43 = 'Seznam družstev'!$J$7:$J$107), --('Seznam družstev'!$I43 &lt; 'Seznam družstev'!$I$7:$I$107)), "")</f>
        <v/>
      </c>
      <c r="I43" s="16" t="str">
        <f>IF($A43&lt;&gt;"", SUMPRODUCT( --('Seznam družstev'!$B$7:$B$107='Seznam družstev'!$B43), --($C43 = $C$7:$C$107), --('Seznam družstev'!$M43 = 'Seznam družstev'!$M$7:$M$107),  --('Seznam družstev'!$L43 = 'Seznam družstev'!$L$7:$L$107),  --('Seznam družstev'!$K43 = 'Seznam družstev'!$K$7:$K$107),  --('Seznam družstev'!$J43 = 'Seznam družstev'!$J$7:$J$107), --('Seznam družstev'!$I43 = 'Seznam družstev'!$I$7:$I$107), --('Seznam družstev'!$H43 &lt; 'Seznam družstev'!$H$7:$H$107)), "")</f>
        <v/>
      </c>
      <c r="J43" s="16" t="str">
        <f>IF($A43&lt;&gt;"", SUMPRODUCT( --('Seznam družstev'!$B$7:$B$107='Seznam družstev'!$B43), --($C43 = $C$7:$C$107), --('Seznam družstev'!$M43 = 'Seznam družstev'!$M$7:$M$107),  --('Seznam družstev'!$L43 = 'Seznam družstev'!$L$7:$L$107),  --('Seznam družstev'!$K43 = 'Seznam družstev'!$K$7:$K$107),  --('Seznam družstev'!$J43 = 'Seznam družstev'!$J$7:$J$107), --('Seznam družstev'!$I43 = 'Seznam družstev'!$I$7:$I$107),  --('Seznam družstev'!$H43 = 'Seznam družstev'!$H$7:$H$107),  --('Seznam družstev'!$G43 &lt; 'Seznam družstev'!$G$7:$G$107)), "")</f>
        <v/>
      </c>
      <c r="K43" s="16" t="str">
        <f>IF($A43&lt;&gt;"", SUMPRODUCT( --('Seznam družstev'!$B$7:$B$107='Seznam družstev'!$B43), --($C43 = $C$7:$C$107), --('Seznam družstev'!$M43 = 'Seznam družstev'!$M$7:$M$107),  --('Seznam družstev'!$L43 = 'Seznam družstev'!$L$7:$L$107),  --('Seznam družstev'!$K43 = 'Seznam družstev'!$K$7:$K$107),  --('Seznam družstev'!$J43 = 'Seznam družstev'!$J$7:$J$107), --('Seznam družstev'!$I43 = 'Seznam družstev'!$I$7:$I$107),  --('Seznam družstev'!$H43 = 'Seznam družstev'!$H$7:$H$107), --('Seznam družstev'!$G43 = 'Seznam družstev'!$G$7:$G$107), --('Seznam družstev'!$F43 &lt; 'Seznam družstev'!$F$7:$F$107)), "")</f>
        <v/>
      </c>
      <c r="L43" s="16" t="str">
        <f>IF($A43&lt;&gt;"", SUMPRODUCT( --('Seznam družstev'!$B$7:$B$107='Seznam družstev'!$B43), --($C43 = $C$7:$C$107), --('Seznam družstev'!$M43 = 'Seznam družstev'!$M$7:$M$107),  --('Seznam družstev'!$L43 = 'Seznam družstev'!$L$7:$L$107),  --('Seznam družstev'!$K43 = 'Seznam družstev'!$K$7:$K$107),  --('Seznam družstev'!$J43 = 'Seznam družstev'!$J$7:$J$107), --('Seznam družstev'!$I43 ='Seznam družstev'!$I$7:$I$107),  --('Seznam družstev'!$H43 = 'Seznam družstev'!$H$7:$H$107), --('Seznam družstev'!$G43 = 'Seznam družstev'!$G$7:$G$107), --('Seznam družstev'!$F43 = 'Seznam družstev'!$F$7:$F$107), --('Seznam družstev'!$E43 &lt; 'Seznam družstev'!$E$7:$E$107)), "")</f>
        <v/>
      </c>
      <c r="M43" s="16" t="str">
        <f>IF($A43&lt;&gt;"", SUMPRODUCT( --('Seznam družstev'!$B$7:$B$107='Seznam družstev'!$B43), --($C43 = $C$7:$C$107), --('Seznam družstev'!$M43 = 'Seznam družstev'!$M$7:$M$107),  --('Seznam družstev'!$L43 = 'Seznam družstev'!$L$7:$L$107),  --('Seznam družstev'!$K43 = 'Seznam družstev'!$K$7:$K$107),  --('Seznam družstev'!$J43 = 'Seznam družstev'!$J$7:$J$107), --('Seznam družstev'!$I43 = 'Seznam družstev'!$I$7:$I$107),  --('Seznam družstev'!$H43 = 'Seznam družstev'!$H$7:$H$107),  --('Seznam družstev'!$G43 = 'Seznam družstev'!$G$7:$G$107), --('Seznam družstev'!$F43 = 'Seznam družstev'!$F$7:$F$107), --('Seznam družstev'!$E43 = 'Seznam družstev'!$E$7:$E$107), --('Seznam družstev'!$N43 &lt;'Seznam družstev'!$N$7:$N$107)), "")</f>
        <v/>
      </c>
      <c r="N43" s="16" t="str">
        <f t="shared" si="0"/>
        <v/>
      </c>
      <c r="O43" s="16" t="str">
        <f>IF(A43&lt;&gt;"", IF(ISNA(VLOOKUP('Seznam družstev'!$B43,Nastavení!$B$10:$F$22,5,FALSE)),N43,   N43 + VLOOKUP('Seznam družstev'!$B43,Nastavení!$B$10:$F$22,5,FALSE)), "")</f>
        <v/>
      </c>
      <c r="P43" s="16" t="str">
        <f>IF($A43 &lt;&gt;"", COUNTIF($O$7:$O43, $O43) -1, "")</f>
        <v/>
      </c>
      <c r="Q43" s="16" t="str">
        <f t="shared" si="1"/>
        <v/>
      </c>
      <c r="R43" s="16" t="str">
        <f>IF(A43&lt;&gt;"",  SUMPRODUCT(--('Seznam družstev'!$A$7:$A$50&lt;&gt;""),--('Seznam družstev'!$B$7:$B$50&lt;&gt;"MZ"),--('Seznam družstev'!$B$7:$B$50='Seznam družstev'!$B43),--($N$7:$N$50=$N43)),"")</f>
        <v/>
      </c>
    </row>
    <row r="44" spans="1:18">
      <c r="A44" s="16" t="str">
        <f>IF('Seznam družstev'!A44&lt;&gt;"",'Seznam družstev'!A44,"")</f>
        <v/>
      </c>
      <c r="B44" s="16" t="str">
        <f>IF(A44&lt;&gt;"",IF( 'Seznam družstev'!$O44&lt;&gt;"",'Seznam družstev'!$O44, 0),"")</f>
        <v/>
      </c>
      <c r="C44" s="16" t="str">
        <f>IF($A44&lt;&gt;"", 1+SUMPRODUCT(--($A$7:$A$107&lt;&gt;""), --('Seznam družstev'!$B$7:$B$107='Seznam družstev'!$B44), --($B44 &lt; $B$7:$B$107)), "")</f>
        <v/>
      </c>
      <c r="D44" s="16" t="str">
        <f>IF($A44&lt;&gt;"", SUMPRODUCT( --('Seznam družstev'!$B$7:$B$107='Seznam družstev'!$B44), --($C44 = $C$7:$C$107),--('Seznam družstev'!$M44 &lt;'Seznam družstev'!$M$7:$M$107)), "")</f>
        <v/>
      </c>
      <c r="E44" s="16" t="str">
        <f>IF($A44&lt;&gt;"", SUMPRODUCT( --('Seznam družstev'!$B$7:$B$107='Seznam družstev'!$B44), --($C44 = $C$7:$C$107), --('Seznam družstev'!$M44 = 'Seznam družstev'!$M$7:$M$107),  --('Seznam družstev'!$L44 &lt; 'Seznam družstev'!$L$7:$L$107)), "")</f>
        <v/>
      </c>
      <c r="F44" s="16" t="str">
        <f>IF($A44&lt;&gt;"", SUMPRODUCT( --('Seznam družstev'!$B$7:$B$107='Seznam družstev'!$B44), --($C44 = $C$7:$C$107), --('Seznam družstev'!$M44 = 'Seznam družstev'!$M$7:$M$107),  --('Seznam družstev'!$L44 = 'Seznam družstev'!$L$7:$L$107),  --('Seznam družstev'!$K44 &lt; 'Seznam družstev'!$K$7:$K$107)), "")</f>
        <v/>
      </c>
      <c r="G44" s="16" t="str">
        <f>IF($A44&lt;&gt;"", SUMPRODUCT( --('Seznam družstev'!$B$7:$B$107='Seznam družstev'!$B44), --($C44 = $C$7:$C$107), --('Seznam družstev'!$M44 = 'Seznam družstev'!$M$7:$M$107),  --('Seznam družstev'!$L44 = 'Seznam družstev'!$L$7:$L$107),  --('Seznam družstev'!$K44 = 'Seznam družstev'!$K$7:$K$107),  --('Seznam družstev'!$J44 &lt; 'Seznam družstev'!$J$7:$J$107)), "")</f>
        <v/>
      </c>
      <c r="H44" s="16" t="str">
        <f>IF($A44&lt;&gt;"", SUMPRODUCT( --('Seznam družstev'!$B$7:$B$107='Seznam družstev'!$B44), --($C44 = $C$7:$C$107), --('Seznam družstev'!$M44 = 'Seznam družstev'!$M$7:$M$107),  --('Seznam družstev'!$L44 = 'Seznam družstev'!$L$7:$L$107),  --('Seznam družstev'!$K44 = 'Seznam družstev'!$K$7:$K$107),  --('Seznam družstev'!$J44 = 'Seznam družstev'!$J$7:$J$107), --('Seznam družstev'!$I44 &lt; 'Seznam družstev'!$I$7:$I$107)), "")</f>
        <v/>
      </c>
      <c r="I44" s="16" t="str">
        <f>IF($A44&lt;&gt;"", SUMPRODUCT( --('Seznam družstev'!$B$7:$B$107='Seznam družstev'!$B44), --($C44 = $C$7:$C$107), --('Seznam družstev'!$M44 = 'Seznam družstev'!$M$7:$M$107),  --('Seznam družstev'!$L44 = 'Seznam družstev'!$L$7:$L$107),  --('Seznam družstev'!$K44 = 'Seznam družstev'!$K$7:$K$107),  --('Seznam družstev'!$J44 = 'Seznam družstev'!$J$7:$J$107), --('Seznam družstev'!$I44 = 'Seznam družstev'!$I$7:$I$107), --('Seznam družstev'!$H44 &lt; 'Seznam družstev'!$H$7:$H$107)), "")</f>
        <v/>
      </c>
      <c r="J44" s="16" t="str">
        <f>IF($A44&lt;&gt;"", SUMPRODUCT( --('Seznam družstev'!$B$7:$B$107='Seznam družstev'!$B44), --($C44 = $C$7:$C$107), --('Seznam družstev'!$M44 = 'Seznam družstev'!$M$7:$M$107),  --('Seznam družstev'!$L44 = 'Seznam družstev'!$L$7:$L$107),  --('Seznam družstev'!$K44 = 'Seznam družstev'!$K$7:$K$107),  --('Seznam družstev'!$J44 = 'Seznam družstev'!$J$7:$J$107), --('Seznam družstev'!$I44 = 'Seznam družstev'!$I$7:$I$107),  --('Seznam družstev'!$H44 = 'Seznam družstev'!$H$7:$H$107),  --('Seznam družstev'!$G44 &lt; 'Seznam družstev'!$G$7:$G$107)), "")</f>
        <v/>
      </c>
      <c r="K44" s="16" t="str">
        <f>IF($A44&lt;&gt;"", SUMPRODUCT( --('Seznam družstev'!$B$7:$B$107='Seznam družstev'!$B44), --($C44 = $C$7:$C$107), --('Seznam družstev'!$M44 = 'Seznam družstev'!$M$7:$M$107),  --('Seznam družstev'!$L44 = 'Seznam družstev'!$L$7:$L$107),  --('Seznam družstev'!$K44 = 'Seznam družstev'!$K$7:$K$107),  --('Seznam družstev'!$J44 = 'Seznam družstev'!$J$7:$J$107), --('Seznam družstev'!$I44 = 'Seznam družstev'!$I$7:$I$107),  --('Seznam družstev'!$H44 = 'Seznam družstev'!$H$7:$H$107), --('Seznam družstev'!$G44 = 'Seznam družstev'!$G$7:$G$107), --('Seznam družstev'!$F44 &lt; 'Seznam družstev'!$F$7:$F$107)), "")</f>
        <v/>
      </c>
      <c r="L44" s="16" t="str">
        <f>IF($A44&lt;&gt;"", SUMPRODUCT( --('Seznam družstev'!$B$7:$B$107='Seznam družstev'!$B44), --($C44 = $C$7:$C$107), --('Seznam družstev'!$M44 = 'Seznam družstev'!$M$7:$M$107),  --('Seznam družstev'!$L44 = 'Seznam družstev'!$L$7:$L$107),  --('Seznam družstev'!$K44 = 'Seznam družstev'!$K$7:$K$107),  --('Seznam družstev'!$J44 = 'Seznam družstev'!$J$7:$J$107), --('Seznam družstev'!$I44 ='Seznam družstev'!$I$7:$I$107),  --('Seznam družstev'!$H44 = 'Seznam družstev'!$H$7:$H$107), --('Seznam družstev'!$G44 = 'Seznam družstev'!$G$7:$G$107), --('Seznam družstev'!$F44 = 'Seznam družstev'!$F$7:$F$107), --('Seznam družstev'!$E44 &lt; 'Seznam družstev'!$E$7:$E$107)), "")</f>
        <v/>
      </c>
      <c r="M44" s="16" t="str">
        <f>IF($A44&lt;&gt;"", SUMPRODUCT( --('Seznam družstev'!$B$7:$B$107='Seznam družstev'!$B44), --($C44 = $C$7:$C$107), --('Seznam družstev'!$M44 = 'Seznam družstev'!$M$7:$M$107),  --('Seznam družstev'!$L44 = 'Seznam družstev'!$L$7:$L$107),  --('Seznam družstev'!$K44 = 'Seznam družstev'!$K$7:$K$107),  --('Seznam družstev'!$J44 = 'Seznam družstev'!$J$7:$J$107), --('Seznam družstev'!$I44 = 'Seznam družstev'!$I$7:$I$107),  --('Seznam družstev'!$H44 = 'Seznam družstev'!$H$7:$H$107),  --('Seznam družstev'!$G44 = 'Seznam družstev'!$G$7:$G$107), --('Seznam družstev'!$F44 = 'Seznam družstev'!$F$7:$F$107), --('Seznam družstev'!$E44 = 'Seznam družstev'!$E$7:$E$107), --('Seznam družstev'!$N44 &lt;'Seznam družstev'!$N$7:$N$107)), "")</f>
        <v/>
      </c>
      <c r="N44" s="16" t="str">
        <f t="shared" si="0"/>
        <v/>
      </c>
      <c r="O44" s="16" t="str">
        <f>IF(A44&lt;&gt;"", IF(ISNA(VLOOKUP('Seznam družstev'!$B44,Nastavení!$B$10:$F$22,5,FALSE)),N44,   N44 + VLOOKUP('Seznam družstev'!$B44,Nastavení!$B$10:$F$22,5,FALSE)), "")</f>
        <v/>
      </c>
      <c r="P44" s="16" t="str">
        <f>IF($A44 &lt;&gt;"", COUNTIF($O$7:$O44, $O44) -1, "")</f>
        <v/>
      </c>
      <c r="Q44" s="16" t="str">
        <f t="shared" si="1"/>
        <v/>
      </c>
      <c r="R44" s="16" t="str">
        <f>IF(A44&lt;&gt;"",  SUMPRODUCT(--('Seznam družstev'!$A$7:$A$50&lt;&gt;""),--('Seznam družstev'!$B$7:$B$50&lt;&gt;"MZ"),--('Seznam družstev'!$B$7:$B$50='Seznam družstev'!$B44),--($N$7:$N$50=$N44)),"")</f>
        <v/>
      </c>
    </row>
    <row r="45" spans="1:18">
      <c r="A45" s="16" t="str">
        <f>IF('Seznam družstev'!A45&lt;&gt;"",'Seznam družstev'!A45,"")</f>
        <v/>
      </c>
      <c r="B45" s="16" t="str">
        <f>IF(A45&lt;&gt;"",IF( 'Seznam družstev'!$O45&lt;&gt;"",'Seznam družstev'!$O45, 0),"")</f>
        <v/>
      </c>
      <c r="C45" s="16" t="str">
        <f>IF($A45&lt;&gt;"", 1+SUMPRODUCT(--($A$7:$A$107&lt;&gt;""), --('Seznam družstev'!$B$7:$B$107='Seznam družstev'!$B45), --($B45 &lt; $B$7:$B$107)), "")</f>
        <v/>
      </c>
      <c r="D45" s="16" t="str">
        <f>IF($A45&lt;&gt;"", SUMPRODUCT( --('Seznam družstev'!$B$7:$B$107='Seznam družstev'!$B45), --($C45 = $C$7:$C$107),--('Seznam družstev'!$M45 &lt;'Seznam družstev'!$M$7:$M$107)), "")</f>
        <v/>
      </c>
      <c r="E45" s="16" t="str">
        <f>IF($A45&lt;&gt;"", SUMPRODUCT( --('Seznam družstev'!$B$7:$B$107='Seznam družstev'!$B45), --($C45 = $C$7:$C$107), --('Seznam družstev'!$M45 = 'Seznam družstev'!$M$7:$M$107),  --('Seznam družstev'!$L45 &lt; 'Seznam družstev'!$L$7:$L$107)), "")</f>
        <v/>
      </c>
      <c r="F45" s="16" t="str">
        <f>IF($A45&lt;&gt;"", SUMPRODUCT( --('Seznam družstev'!$B$7:$B$107='Seznam družstev'!$B45), --($C45 = $C$7:$C$107), --('Seznam družstev'!$M45 = 'Seznam družstev'!$M$7:$M$107),  --('Seznam družstev'!$L45 = 'Seznam družstev'!$L$7:$L$107),  --('Seznam družstev'!$K45 &lt; 'Seznam družstev'!$K$7:$K$107)), "")</f>
        <v/>
      </c>
      <c r="G45" s="16" t="str">
        <f>IF($A45&lt;&gt;"", SUMPRODUCT( --('Seznam družstev'!$B$7:$B$107='Seznam družstev'!$B45), --($C45 = $C$7:$C$107), --('Seznam družstev'!$M45 = 'Seznam družstev'!$M$7:$M$107),  --('Seznam družstev'!$L45 = 'Seznam družstev'!$L$7:$L$107),  --('Seznam družstev'!$K45 = 'Seznam družstev'!$K$7:$K$107),  --('Seznam družstev'!$J45 &lt; 'Seznam družstev'!$J$7:$J$107)), "")</f>
        <v/>
      </c>
      <c r="H45" s="16" t="str">
        <f>IF($A45&lt;&gt;"", SUMPRODUCT( --('Seznam družstev'!$B$7:$B$107='Seznam družstev'!$B45), --($C45 = $C$7:$C$107), --('Seznam družstev'!$M45 = 'Seznam družstev'!$M$7:$M$107),  --('Seznam družstev'!$L45 = 'Seznam družstev'!$L$7:$L$107),  --('Seznam družstev'!$K45 = 'Seznam družstev'!$K$7:$K$107),  --('Seznam družstev'!$J45 = 'Seznam družstev'!$J$7:$J$107), --('Seznam družstev'!$I45 &lt; 'Seznam družstev'!$I$7:$I$107)), "")</f>
        <v/>
      </c>
      <c r="I45" s="16" t="str">
        <f>IF($A45&lt;&gt;"", SUMPRODUCT( --('Seznam družstev'!$B$7:$B$107='Seznam družstev'!$B45), --($C45 = $C$7:$C$107), --('Seznam družstev'!$M45 = 'Seznam družstev'!$M$7:$M$107),  --('Seznam družstev'!$L45 = 'Seznam družstev'!$L$7:$L$107),  --('Seznam družstev'!$K45 = 'Seznam družstev'!$K$7:$K$107),  --('Seznam družstev'!$J45 = 'Seznam družstev'!$J$7:$J$107), --('Seznam družstev'!$I45 = 'Seznam družstev'!$I$7:$I$107), --('Seznam družstev'!$H45 &lt; 'Seznam družstev'!$H$7:$H$107)), "")</f>
        <v/>
      </c>
      <c r="J45" s="16" t="str">
        <f>IF($A45&lt;&gt;"", SUMPRODUCT( --('Seznam družstev'!$B$7:$B$107='Seznam družstev'!$B45), --($C45 = $C$7:$C$107), --('Seznam družstev'!$M45 = 'Seznam družstev'!$M$7:$M$107),  --('Seznam družstev'!$L45 = 'Seznam družstev'!$L$7:$L$107),  --('Seznam družstev'!$K45 = 'Seznam družstev'!$K$7:$K$107),  --('Seznam družstev'!$J45 = 'Seznam družstev'!$J$7:$J$107), --('Seznam družstev'!$I45 = 'Seznam družstev'!$I$7:$I$107),  --('Seznam družstev'!$H45 = 'Seznam družstev'!$H$7:$H$107),  --('Seznam družstev'!$G45 &lt; 'Seznam družstev'!$G$7:$G$107)), "")</f>
        <v/>
      </c>
      <c r="K45" s="16" t="str">
        <f>IF($A45&lt;&gt;"", SUMPRODUCT( --('Seznam družstev'!$B$7:$B$107='Seznam družstev'!$B45), --($C45 = $C$7:$C$107), --('Seznam družstev'!$M45 = 'Seznam družstev'!$M$7:$M$107),  --('Seznam družstev'!$L45 = 'Seznam družstev'!$L$7:$L$107),  --('Seznam družstev'!$K45 = 'Seznam družstev'!$K$7:$K$107),  --('Seznam družstev'!$J45 = 'Seznam družstev'!$J$7:$J$107), --('Seznam družstev'!$I45 = 'Seznam družstev'!$I$7:$I$107),  --('Seznam družstev'!$H45 = 'Seznam družstev'!$H$7:$H$107), --('Seznam družstev'!$G45 = 'Seznam družstev'!$G$7:$G$107), --('Seznam družstev'!$F45 &lt; 'Seznam družstev'!$F$7:$F$107)), "")</f>
        <v/>
      </c>
      <c r="L45" s="16" t="str">
        <f>IF($A45&lt;&gt;"", SUMPRODUCT( --('Seznam družstev'!$B$7:$B$107='Seznam družstev'!$B45), --($C45 = $C$7:$C$107), --('Seznam družstev'!$M45 = 'Seznam družstev'!$M$7:$M$107),  --('Seznam družstev'!$L45 = 'Seznam družstev'!$L$7:$L$107),  --('Seznam družstev'!$K45 = 'Seznam družstev'!$K$7:$K$107),  --('Seznam družstev'!$J45 = 'Seznam družstev'!$J$7:$J$107), --('Seznam družstev'!$I45 ='Seznam družstev'!$I$7:$I$107),  --('Seznam družstev'!$H45 = 'Seznam družstev'!$H$7:$H$107), --('Seznam družstev'!$G45 = 'Seznam družstev'!$G$7:$G$107), --('Seznam družstev'!$F45 = 'Seznam družstev'!$F$7:$F$107), --('Seznam družstev'!$E45 &lt; 'Seznam družstev'!$E$7:$E$107)), "")</f>
        <v/>
      </c>
      <c r="M45" s="16" t="str">
        <f>IF($A45&lt;&gt;"", SUMPRODUCT( --('Seznam družstev'!$B$7:$B$107='Seznam družstev'!$B45), --($C45 = $C$7:$C$107), --('Seznam družstev'!$M45 = 'Seznam družstev'!$M$7:$M$107),  --('Seznam družstev'!$L45 = 'Seznam družstev'!$L$7:$L$107),  --('Seznam družstev'!$K45 = 'Seznam družstev'!$K$7:$K$107),  --('Seznam družstev'!$J45 = 'Seznam družstev'!$J$7:$J$107), --('Seznam družstev'!$I45 = 'Seznam družstev'!$I$7:$I$107),  --('Seznam družstev'!$H45 = 'Seznam družstev'!$H$7:$H$107),  --('Seznam družstev'!$G45 = 'Seznam družstev'!$G$7:$G$107), --('Seznam družstev'!$F45 = 'Seznam družstev'!$F$7:$F$107), --('Seznam družstev'!$E45 = 'Seznam družstev'!$E$7:$E$107), --('Seznam družstev'!$N45 &lt;'Seznam družstev'!$N$7:$N$107)), "")</f>
        <v/>
      </c>
      <c r="N45" s="16" t="str">
        <f t="shared" si="0"/>
        <v/>
      </c>
      <c r="O45" s="16" t="str">
        <f>IF(A45&lt;&gt;"", IF(ISNA(VLOOKUP('Seznam družstev'!$B45,Nastavení!$B$10:$F$22,5,FALSE)),N45,   N45 + VLOOKUP('Seznam družstev'!$B45,Nastavení!$B$10:$F$22,5,FALSE)), "")</f>
        <v/>
      </c>
      <c r="P45" s="16" t="str">
        <f>IF($A45 &lt;&gt;"", COUNTIF($O$7:$O45, $O45) -1, "")</f>
        <v/>
      </c>
      <c r="Q45" s="16" t="str">
        <f t="shared" si="1"/>
        <v/>
      </c>
      <c r="R45" s="16" t="str">
        <f>IF(A45&lt;&gt;"",  SUMPRODUCT(--('Seznam družstev'!$A$7:$A$50&lt;&gt;""),--('Seznam družstev'!$B$7:$B$50&lt;&gt;"MZ"),--('Seznam družstev'!$B$7:$B$50='Seznam družstev'!$B45),--($N$7:$N$50=$N45)),"")</f>
        <v/>
      </c>
    </row>
    <row r="46" spans="1:18">
      <c r="A46" s="16" t="str">
        <f>IF('Seznam družstev'!A46&lt;&gt;"",'Seznam družstev'!A46,"")</f>
        <v/>
      </c>
      <c r="B46" s="16" t="str">
        <f>IF(A46&lt;&gt;"",IF( 'Seznam družstev'!$O46&lt;&gt;"",'Seznam družstev'!$O46, 0),"")</f>
        <v/>
      </c>
      <c r="C46" s="16" t="str">
        <f>IF($A46&lt;&gt;"", 1+SUMPRODUCT(--($A$7:$A$107&lt;&gt;""), --('Seznam družstev'!$B$7:$B$107='Seznam družstev'!$B46), --($B46 &lt; $B$7:$B$107)), "")</f>
        <v/>
      </c>
      <c r="D46" s="16" t="str">
        <f>IF($A46&lt;&gt;"", SUMPRODUCT( --('Seznam družstev'!$B$7:$B$107='Seznam družstev'!$B46), --($C46 = $C$7:$C$107),--('Seznam družstev'!$M46 &lt;'Seznam družstev'!$M$7:$M$107)), "")</f>
        <v/>
      </c>
      <c r="E46" s="16" t="str">
        <f>IF($A46&lt;&gt;"", SUMPRODUCT( --('Seznam družstev'!$B$7:$B$107='Seznam družstev'!$B46), --($C46 = $C$7:$C$107), --('Seznam družstev'!$M46 = 'Seznam družstev'!$M$7:$M$107),  --('Seznam družstev'!$L46 &lt; 'Seznam družstev'!$L$7:$L$107)), "")</f>
        <v/>
      </c>
      <c r="F46" s="16" t="str">
        <f>IF($A46&lt;&gt;"", SUMPRODUCT( --('Seznam družstev'!$B$7:$B$107='Seznam družstev'!$B46), --($C46 = $C$7:$C$107), --('Seznam družstev'!$M46 = 'Seznam družstev'!$M$7:$M$107),  --('Seznam družstev'!$L46 = 'Seznam družstev'!$L$7:$L$107),  --('Seznam družstev'!$K46 &lt; 'Seznam družstev'!$K$7:$K$107)), "")</f>
        <v/>
      </c>
      <c r="G46" s="16" t="str">
        <f>IF($A46&lt;&gt;"", SUMPRODUCT( --('Seznam družstev'!$B$7:$B$107='Seznam družstev'!$B46), --($C46 = $C$7:$C$107), --('Seznam družstev'!$M46 = 'Seznam družstev'!$M$7:$M$107),  --('Seznam družstev'!$L46 = 'Seznam družstev'!$L$7:$L$107),  --('Seznam družstev'!$K46 = 'Seznam družstev'!$K$7:$K$107),  --('Seznam družstev'!$J46 &lt; 'Seznam družstev'!$J$7:$J$107)), "")</f>
        <v/>
      </c>
      <c r="H46" s="16" t="str">
        <f>IF($A46&lt;&gt;"", SUMPRODUCT( --('Seznam družstev'!$B$7:$B$107='Seznam družstev'!$B46), --($C46 = $C$7:$C$107), --('Seznam družstev'!$M46 = 'Seznam družstev'!$M$7:$M$107),  --('Seznam družstev'!$L46 = 'Seznam družstev'!$L$7:$L$107),  --('Seznam družstev'!$K46 = 'Seznam družstev'!$K$7:$K$107),  --('Seznam družstev'!$J46 = 'Seznam družstev'!$J$7:$J$107), --('Seznam družstev'!$I46 &lt; 'Seznam družstev'!$I$7:$I$107)), "")</f>
        <v/>
      </c>
      <c r="I46" s="16" t="str">
        <f>IF($A46&lt;&gt;"", SUMPRODUCT( --('Seznam družstev'!$B$7:$B$107='Seznam družstev'!$B46), --($C46 = $C$7:$C$107), --('Seznam družstev'!$M46 = 'Seznam družstev'!$M$7:$M$107),  --('Seznam družstev'!$L46 = 'Seznam družstev'!$L$7:$L$107),  --('Seznam družstev'!$K46 = 'Seznam družstev'!$K$7:$K$107),  --('Seznam družstev'!$J46 = 'Seznam družstev'!$J$7:$J$107), --('Seznam družstev'!$I46 = 'Seznam družstev'!$I$7:$I$107), --('Seznam družstev'!$H46 &lt; 'Seznam družstev'!$H$7:$H$107)), "")</f>
        <v/>
      </c>
      <c r="J46" s="16" t="str">
        <f>IF($A46&lt;&gt;"", SUMPRODUCT( --('Seznam družstev'!$B$7:$B$107='Seznam družstev'!$B46), --($C46 = $C$7:$C$107), --('Seznam družstev'!$M46 = 'Seznam družstev'!$M$7:$M$107),  --('Seznam družstev'!$L46 = 'Seznam družstev'!$L$7:$L$107),  --('Seznam družstev'!$K46 = 'Seznam družstev'!$K$7:$K$107),  --('Seznam družstev'!$J46 = 'Seznam družstev'!$J$7:$J$107), --('Seznam družstev'!$I46 = 'Seznam družstev'!$I$7:$I$107),  --('Seznam družstev'!$H46 = 'Seznam družstev'!$H$7:$H$107),  --('Seznam družstev'!$G46 &lt; 'Seznam družstev'!$G$7:$G$107)), "")</f>
        <v/>
      </c>
      <c r="K46" s="16" t="str">
        <f>IF($A46&lt;&gt;"", SUMPRODUCT( --('Seznam družstev'!$B$7:$B$107='Seznam družstev'!$B46), --($C46 = $C$7:$C$107), --('Seznam družstev'!$M46 = 'Seznam družstev'!$M$7:$M$107),  --('Seznam družstev'!$L46 = 'Seznam družstev'!$L$7:$L$107),  --('Seznam družstev'!$K46 = 'Seznam družstev'!$K$7:$K$107),  --('Seznam družstev'!$J46 = 'Seznam družstev'!$J$7:$J$107), --('Seznam družstev'!$I46 = 'Seznam družstev'!$I$7:$I$107),  --('Seznam družstev'!$H46 = 'Seznam družstev'!$H$7:$H$107), --('Seznam družstev'!$G46 = 'Seznam družstev'!$G$7:$G$107), --('Seznam družstev'!$F46 &lt; 'Seznam družstev'!$F$7:$F$107)), "")</f>
        <v/>
      </c>
      <c r="L46" s="16" t="str">
        <f>IF($A46&lt;&gt;"", SUMPRODUCT( --('Seznam družstev'!$B$7:$B$107='Seznam družstev'!$B46), --($C46 = $C$7:$C$107), --('Seznam družstev'!$M46 = 'Seznam družstev'!$M$7:$M$107),  --('Seznam družstev'!$L46 = 'Seznam družstev'!$L$7:$L$107),  --('Seznam družstev'!$K46 = 'Seznam družstev'!$K$7:$K$107),  --('Seznam družstev'!$J46 = 'Seznam družstev'!$J$7:$J$107), --('Seznam družstev'!$I46 ='Seznam družstev'!$I$7:$I$107),  --('Seznam družstev'!$H46 = 'Seznam družstev'!$H$7:$H$107), --('Seznam družstev'!$G46 = 'Seznam družstev'!$G$7:$G$107), --('Seznam družstev'!$F46 = 'Seznam družstev'!$F$7:$F$107), --('Seznam družstev'!$E46 &lt; 'Seznam družstev'!$E$7:$E$107)), "")</f>
        <v/>
      </c>
      <c r="M46" s="16" t="str">
        <f>IF($A46&lt;&gt;"", SUMPRODUCT( --('Seznam družstev'!$B$7:$B$107='Seznam družstev'!$B46), --($C46 = $C$7:$C$107), --('Seznam družstev'!$M46 = 'Seznam družstev'!$M$7:$M$107),  --('Seznam družstev'!$L46 = 'Seznam družstev'!$L$7:$L$107),  --('Seznam družstev'!$K46 = 'Seznam družstev'!$K$7:$K$107),  --('Seznam družstev'!$J46 = 'Seznam družstev'!$J$7:$J$107), --('Seznam družstev'!$I46 = 'Seznam družstev'!$I$7:$I$107),  --('Seznam družstev'!$H46 = 'Seznam družstev'!$H$7:$H$107),  --('Seznam družstev'!$G46 = 'Seznam družstev'!$G$7:$G$107), --('Seznam družstev'!$F46 = 'Seznam družstev'!$F$7:$F$107), --('Seznam družstev'!$E46 = 'Seznam družstev'!$E$7:$E$107), --('Seznam družstev'!$N46 &lt;'Seznam družstev'!$N$7:$N$107)), "")</f>
        <v/>
      </c>
      <c r="N46" s="16" t="str">
        <f t="shared" si="0"/>
        <v/>
      </c>
      <c r="O46" s="16" t="str">
        <f>IF(A46&lt;&gt;"", IF(ISNA(VLOOKUP('Seznam družstev'!$B46,Nastavení!$B$10:$F$22,5,FALSE)),N46,   N46 + VLOOKUP('Seznam družstev'!$B46,Nastavení!$B$10:$F$22,5,FALSE)), "")</f>
        <v/>
      </c>
      <c r="P46" s="16" t="str">
        <f>IF($A46 &lt;&gt;"", COUNTIF($O$7:$O46, $O46) -1, "")</f>
        <v/>
      </c>
      <c r="Q46" s="16" t="str">
        <f t="shared" si="1"/>
        <v/>
      </c>
      <c r="R46" s="16" t="str">
        <f>IF(A46&lt;&gt;"",  SUMPRODUCT(--('Seznam družstev'!$A$7:$A$50&lt;&gt;""),--('Seznam družstev'!$B$7:$B$50&lt;&gt;"MZ"),--('Seznam družstev'!$B$7:$B$50='Seznam družstev'!$B46),--($N$7:$N$50=$N46)),"")</f>
        <v/>
      </c>
    </row>
    <row r="47" spans="1:18">
      <c r="A47" s="16" t="str">
        <f>IF('Seznam družstev'!A47&lt;&gt;"",'Seznam družstev'!A47,"")</f>
        <v/>
      </c>
      <c r="B47" s="16" t="str">
        <f>IF(A47&lt;&gt;"",IF( 'Seznam družstev'!$O47&lt;&gt;"",'Seznam družstev'!$O47, 0),"")</f>
        <v/>
      </c>
      <c r="C47" s="16" t="str">
        <f>IF($A47&lt;&gt;"", 1+SUMPRODUCT(--($A$7:$A$107&lt;&gt;""), --('Seznam družstev'!$B$7:$B$107='Seznam družstev'!$B47), --($B47 &lt; $B$7:$B$107)), "")</f>
        <v/>
      </c>
      <c r="D47" s="16" t="str">
        <f>IF($A47&lt;&gt;"", SUMPRODUCT( --('Seznam družstev'!$B$7:$B$107='Seznam družstev'!$B47), --($C47 = $C$7:$C$107),--('Seznam družstev'!$M47 &lt;'Seznam družstev'!$M$7:$M$107)), "")</f>
        <v/>
      </c>
      <c r="E47" s="16" t="str">
        <f>IF($A47&lt;&gt;"", SUMPRODUCT( --('Seznam družstev'!$B$7:$B$107='Seznam družstev'!$B47), --($C47 = $C$7:$C$107), --('Seznam družstev'!$M47 = 'Seznam družstev'!$M$7:$M$107),  --('Seznam družstev'!$L47 &lt; 'Seznam družstev'!$L$7:$L$107)), "")</f>
        <v/>
      </c>
      <c r="F47" s="16" t="str">
        <f>IF($A47&lt;&gt;"", SUMPRODUCT( --('Seznam družstev'!$B$7:$B$107='Seznam družstev'!$B47), --($C47 = $C$7:$C$107), --('Seznam družstev'!$M47 = 'Seznam družstev'!$M$7:$M$107),  --('Seznam družstev'!$L47 = 'Seznam družstev'!$L$7:$L$107),  --('Seznam družstev'!$K47 &lt; 'Seznam družstev'!$K$7:$K$107)), "")</f>
        <v/>
      </c>
      <c r="G47" s="16" t="str">
        <f>IF($A47&lt;&gt;"", SUMPRODUCT( --('Seznam družstev'!$B$7:$B$107='Seznam družstev'!$B47), --($C47 = $C$7:$C$107), --('Seznam družstev'!$M47 = 'Seznam družstev'!$M$7:$M$107),  --('Seznam družstev'!$L47 = 'Seznam družstev'!$L$7:$L$107),  --('Seznam družstev'!$K47 = 'Seznam družstev'!$K$7:$K$107),  --('Seznam družstev'!$J47 &lt; 'Seznam družstev'!$J$7:$J$107)), "")</f>
        <v/>
      </c>
      <c r="H47" s="16" t="str">
        <f>IF($A47&lt;&gt;"", SUMPRODUCT( --('Seznam družstev'!$B$7:$B$107='Seznam družstev'!$B47), --($C47 = $C$7:$C$107), --('Seznam družstev'!$M47 = 'Seznam družstev'!$M$7:$M$107),  --('Seznam družstev'!$L47 = 'Seznam družstev'!$L$7:$L$107),  --('Seznam družstev'!$K47 = 'Seznam družstev'!$K$7:$K$107),  --('Seznam družstev'!$J47 = 'Seznam družstev'!$J$7:$J$107), --('Seznam družstev'!$I47 &lt; 'Seznam družstev'!$I$7:$I$107)), "")</f>
        <v/>
      </c>
      <c r="I47" s="16" t="str">
        <f>IF($A47&lt;&gt;"", SUMPRODUCT( --('Seznam družstev'!$B$7:$B$107='Seznam družstev'!$B47), --($C47 = $C$7:$C$107), --('Seznam družstev'!$M47 = 'Seznam družstev'!$M$7:$M$107),  --('Seznam družstev'!$L47 = 'Seznam družstev'!$L$7:$L$107),  --('Seznam družstev'!$K47 = 'Seznam družstev'!$K$7:$K$107),  --('Seznam družstev'!$J47 = 'Seznam družstev'!$J$7:$J$107), --('Seznam družstev'!$I47 = 'Seznam družstev'!$I$7:$I$107), --('Seznam družstev'!$H47 &lt; 'Seznam družstev'!$H$7:$H$107)), "")</f>
        <v/>
      </c>
      <c r="J47" s="16" t="str">
        <f>IF($A47&lt;&gt;"", SUMPRODUCT( --('Seznam družstev'!$B$7:$B$107='Seznam družstev'!$B47), --($C47 = $C$7:$C$107), --('Seznam družstev'!$M47 = 'Seznam družstev'!$M$7:$M$107),  --('Seznam družstev'!$L47 = 'Seznam družstev'!$L$7:$L$107),  --('Seznam družstev'!$K47 = 'Seznam družstev'!$K$7:$K$107),  --('Seznam družstev'!$J47 = 'Seznam družstev'!$J$7:$J$107), --('Seznam družstev'!$I47 = 'Seznam družstev'!$I$7:$I$107),  --('Seznam družstev'!$H47 = 'Seznam družstev'!$H$7:$H$107),  --('Seznam družstev'!$G47 &lt; 'Seznam družstev'!$G$7:$G$107)), "")</f>
        <v/>
      </c>
      <c r="K47" s="16" t="str">
        <f>IF($A47&lt;&gt;"", SUMPRODUCT( --('Seznam družstev'!$B$7:$B$107='Seznam družstev'!$B47), --($C47 = $C$7:$C$107), --('Seznam družstev'!$M47 = 'Seznam družstev'!$M$7:$M$107),  --('Seznam družstev'!$L47 = 'Seznam družstev'!$L$7:$L$107),  --('Seznam družstev'!$K47 = 'Seznam družstev'!$K$7:$K$107),  --('Seznam družstev'!$J47 = 'Seznam družstev'!$J$7:$J$107), --('Seznam družstev'!$I47 = 'Seznam družstev'!$I$7:$I$107),  --('Seznam družstev'!$H47 = 'Seznam družstev'!$H$7:$H$107), --('Seznam družstev'!$G47 = 'Seznam družstev'!$G$7:$G$107), --('Seznam družstev'!$F47 &lt; 'Seznam družstev'!$F$7:$F$107)), "")</f>
        <v/>
      </c>
      <c r="L47" s="16" t="str">
        <f>IF($A47&lt;&gt;"", SUMPRODUCT( --('Seznam družstev'!$B$7:$B$107='Seznam družstev'!$B47), --($C47 = $C$7:$C$107), --('Seznam družstev'!$M47 = 'Seznam družstev'!$M$7:$M$107),  --('Seznam družstev'!$L47 = 'Seznam družstev'!$L$7:$L$107),  --('Seznam družstev'!$K47 = 'Seznam družstev'!$K$7:$K$107),  --('Seznam družstev'!$J47 = 'Seznam družstev'!$J$7:$J$107), --('Seznam družstev'!$I47 ='Seznam družstev'!$I$7:$I$107),  --('Seznam družstev'!$H47 = 'Seznam družstev'!$H$7:$H$107), --('Seznam družstev'!$G47 = 'Seznam družstev'!$G$7:$G$107), --('Seznam družstev'!$F47 = 'Seznam družstev'!$F$7:$F$107), --('Seznam družstev'!$E47 &lt; 'Seznam družstev'!$E$7:$E$107)), "")</f>
        <v/>
      </c>
      <c r="M47" s="16" t="str">
        <f>IF($A47&lt;&gt;"", SUMPRODUCT( --('Seznam družstev'!$B$7:$B$107='Seznam družstev'!$B47), --($C47 = $C$7:$C$107), --('Seznam družstev'!$M47 = 'Seznam družstev'!$M$7:$M$107),  --('Seznam družstev'!$L47 = 'Seznam družstev'!$L$7:$L$107),  --('Seznam družstev'!$K47 = 'Seznam družstev'!$K$7:$K$107),  --('Seznam družstev'!$J47 = 'Seznam družstev'!$J$7:$J$107), --('Seznam družstev'!$I47 = 'Seznam družstev'!$I$7:$I$107),  --('Seznam družstev'!$H47 = 'Seznam družstev'!$H$7:$H$107),  --('Seznam družstev'!$G47 = 'Seznam družstev'!$G$7:$G$107), --('Seznam družstev'!$F47 = 'Seznam družstev'!$F$7:$F$107), --('Seznam družstev'!$E47 = 'Seznam družstev'!$E$7:$E$107), --('Seznam družstev'!$N47 &lt;'Seznam družstev'!$N$7:$N$107)), "")</f>
        <v/>
      </c>
      <c r="N47" s="16" t="str">
        <f t="shared" si="0"/>
        <v/>
      </c>
      <c r="O47" s="16" t="str">
        <f>IF(A47&lt;&gt;"", IF(ISNA(VLOOKUP('Seznam družstev'!$B47,Nastavení!$B$10:$F$22,5,FALSE)),N47,   N47 + VLOOKUP('Seznam družstev'!$B47,Nastavení!$B$10:$F$22,5,FALSE)), "")</f>
        <v/>
      </c>
      <c r="P47" s="16" t="str">
        <f>IF($A47 &lt;&gt;"", COUNTIF($O$7:$O47, $O47) -1, "")</f>
        <v/>
      </c>
      <c r="Q47" s="16" t="str">
        <f t="shared" si="1"/>
        <v/>
      </c>
      <c r="R47" s="16" t="str">
        <f>IF(A47&lt;&gt;"",  SUMPRODUCT(--('Seznam družstev'!$A$7:$A$50&lt;&gt;""),--('Seznam družstev'!$B$7:$B$50&lt;&gt;"MZ"),--('Seznam družstev'!$B$7:$B$50='Seznam družstev'!$B47),--($N$7:$N$50=$N47)),"")</f>
        <v/>
      </c>
    </row>
    <row r="48" spans="1:18">
      <c r="A48" s="16" t="str">
        <f>IF('Seznam družstev'!A48&lt;&gt;"",'Seznam družstev'!A48,"")</f>
        <v/>
      </c>
      <c r="B48" s="16" t="str">
        <f>IF(A48&lt;&gt;"",IF( 'Seznam družstev'!$O48&lt;&gt;"",'Seznam družstev'!$O48, 0),"")</f>
        <v/>
      </c>
      <c r="C48" s="16" t="str">
        <f>IF($A48&lt;&gt;"", 1+SUMPRODUCT(--($A$7:$A$107&lt;&gt;""), --('Seznam družstev'!$B$7:$B$107='Seznam družstev'!$B48), --($B48 &lt; $B$7:$B$107)), "")</f>
        <v/>
      </c>
      <c r="D48" s="16" t="str">
        <f>IF($A48&lt;&gt;"", SUMPRODUCT( --('Seznam družstev'!$B$7:$B$107='Seznam družstev'!$B48), --($C48 = $C$7:$C$107),--('Seznam družstev'!$M48 &lt;'Seznam družstev'!$M$7:$M$107)), "")</f>
        <v/>
      </c>
      <c r="E48" s="16" t="str">
        <f>IF($A48&lt;&gt;"", SUMPRODUCT( --('Seznam družstev'!$B$7:$B$107='Seznam družstev'!$B48), --($C48 = $C$7:$C$107), --('Seznam družstev'!$M48 = 'Seznam družstev'!$M$7:$M$107),  --('Seznam družstev'!$L48 &lt; 'Seznam družstev'!$L$7:$L$107)), "")</f>
        <v/>
      </c>
      <c r="F48" s="16" t="str">
        <f>IF($A48&lt;&gt;"", SUMPRODUCT( --('Seznam družstev'!$B$7:$B$107='Seznam družstev'!$B48), --($C48 = $C$7:$C$107), --('Seznam družstev'!$M48 = 'Seznam družstev'!$M$7:$M$107),  --('Seznam družstev'!$L48 = 'Seznam družstev'!$L$7:$L$107),  --('Seznam družstev'!$K48 &lt; 'Seznam družstev'!$K$7:$K$107)), "")</f>
        <v/>
      </c>
      <c r="G48" s="16" t="str">
        <f>IF($A48&lt;&gt;"", SUMPRODUCT( --('Seznam družstev'!$B$7:$B$107='Seznam družstev'!$B48), --($C48 = $C$7:$C$107), --('Seznam družstev'!$M48 = 'Seznam družstev'!$M$7:$M$107),  --('Seznam družstev'!$L48 = 'Seznam družstev'!$L$7:$L$107),  --('Seznam družstev'!$K48 = 'Seznam družstev'!$K$7:$K$107),  --('Seznam družstev'!$J48 &lt; 'Seznam družstev'!$J$7:$J$107)), "")</f>
        <v/>
      </c>
      <c r="H48" s="16" t="str">
        <f>IF($A48&lt;&gt;"", SUMPRODUCT( --('Seznam družstev'!$B$7:$B$107='Seznam družstev'!$B48), --($C48 = $C$7:$C$107), --('Seznam družstev'!$M48 = 'Seznam družstev'!$M$7:$M$107),  --('Seznam družstev'!$L48 = 'Seznam družstev'!$L$7:$L$107),  --('Seznam družstev'!$K48 = 'Seznam družstev'!$K$7:$K$107),  --('Seznam družstev'!$J48 = 'Seznam družstev'!$J$7:$J$107), --('Seznam družstev'!$I48 &lt; 'Seznam družstev'!$I$7:$I$107)), "")</f>
        <v/>
      </c>
      <c r="I48" s="16" t="str">
        <f>IF($A48&lt;&gt;"", SUMPRODUCT( --('Seznam družstev'!$B$7:$B$107='Seznam družstev'!$B48), --($C48 = $C$7:$C$107), --('Seznam družstev'!$M48 = 'Seznam družstev'!$M$7:$M$107),  --('Seznam družstev'!$L48 = 'Seznam družstev'!$L$7:$L$107),  --('Seznam družstev'!$K48 = 'Seznam družstev'!$K$7:$K$107),  --('Seznam družstev'!$J48 = 'Seznam družstev'!$J$7:$J$107), --('Seznam družstev'!$I48 = 'Seznam družstev'!$I$7:$I$107), --('Seznam družstev'!$H48 &lt; 'Seznam družstev'!$H$7:$H$107)), "")</f>
        <v/>
      </c>
      <c r="J48" s="16" t="str">
        <f>IF($A48&lt;&gt;"", SUMPRODUCT( --('Seznam družstev'!$B$7:$B$107='Seznam družstev'!$B48), --($C48 = $C$7:$C$107), --('Seznam družstev'!$M48 = 'Seznam družstev'!$M$7:$M$107),  --('Seznam družstev'!$L48 = 'Seznam družstev'!$L$7:$L$107),  --('Seznam družstev'!$K48 = 'Seznam družstev'!$K$7:$K$107),  --('Seznam družstev'!$J48 = 'Seznam družstev'!$J$7:$J$107), --('Seznam družstev'!$I48 = 'Seznam družstev'!$I$7:$I$107),  --('Seznam družstev'!$H48 = 'Seznam družstev'!$H$7:$H$107),  --('Seznam družstev'!$G48 &lt; 'Seznam družstev'!$G$7:$G$107)), "")</f>
        <v/>
      </c>
      <c r="K48" s="16" t="str">
        <f>IF($A48&lt;&gt;"", SUMPRODUCT( --('Seznam družstev'!$B$7:$B$107='Seznam družstev'!$B48), --($C48 = $C$7:$C$107), --('Seznam družstev'!$M48 = 'Seznam družstev'!$M$7:$M$107),  --('Seznam družstev'!$L48 = 'Seznam družstev'!$L$7:$L$107),  --('Seznam družstev'!$K48 = 'Seznam družstev'!$K$7:$K$107),  --('Seznam družstev'!$J48 = 'Seznam družstev'!$J$7:$J$107), --('Seznam družstev'!$I48 = 'Seznam družstev'!$I$7:$I$107),  --('Seznam družstev'!$H48 = 'Seznam družstev'!$H$7:$H$107), --('Seznam družstev'!$G48 = 'Seznam družstev'!$G$7:$G$107), --('Seznam družstev'!$F48 &lt; 'Seznam družstev'!$F$7:$F$107)), "")</f>
        <v/>
      </c>
      <c r="L48" s="16" t="str">
        <f>IF($A48&lt;&gt;"", SUMPRODUCT( --('Seznam družstev'!$B$7:$B$107='Seznam družstev'!$B48), --($C48 = $C$7:$C$107), --('Seznam družstev'!$M48 = 'Seznam družstev'!$M$7:$M$107),  --('Seznam družstev'!$L48 = 'Seznam družstev'!$L$7:$L$107),  --('Seznam družstev'!$K48 = 'Seznam družstev'!$K$7:$K$107),  --('Seznam družstev'!$J48 = 'Seznam družstev'!$J$7:$J$107), --('Seznam družstev'!$I48 ='Seznam družstev'!$I$7:$I$107),  --('Seznam družstev'!$H48 = 'Seznam družstev'!$H$7:$H$107), --('Seznam družstev'!$G48 = 'Seznam družstev'!$G$7:$G$107), --('Seznam družstev'!$F48 = 'Seznam družstev'!$F$7:$F$107), --('Seznam družstev'!$E48 &lt; 'Seznam družstev'!$E$7:$E$107)), "")</f>
        <v/>
      </c>
      <c r="M48" s="16" t="str">
        <f>IF($A48&lt;&gt;"", SUMPRODUCT( --('Seznam družstev'!$B$7:$B$107='Seznam družstev'!$B48), --($C48 = $C$7:$C$107), --('Seznam družstev'!$M48 = 'Seznam družstev'!$M$7:$M$107),  --('Seznam družstev'!$L48 = 'Seznam družstev'!$L$7:$L$107),  --('Seznam družstev'!$K48 = 'Seznam družstev'!$K$7:$K$107),  --('Seznam družstev'!$J48 = 'Seznam družstev'!$J$7:$J$107), --('Seznam družstev'!$I48 = 'Seznam družstev'!$I$7:$I$107),  --('Seznam družstev'!$H48 = 'Seznam družstev'!$H$7:$H$107),  --('Seznam družstev'!$G48 = 'Seznam družstev'!$G$7:$G$107), --('Seznam družstev'!$F48 = 'Seznam družstev'!$F$7:$F$107), --('Seznam družstev'!$E48 = 'Seznam družstev'!$E$7:$E$107), --('Seznam družstev'!$N48 &lt;'Seznam družstev'!$N$7:$N$107)), "")</f>
        <v/>
      </c>
      <c r="N48" s="16" t="str">
        <f t="shared" si="0"/>
        <v/>
      </c>
      <c r="O48" s="16" t="str">
        <f>IF(A48&lt;&gt;"", IF(ISNA(VLOOKUP('Seznam družstev'!$B48,Nastavení!$B$10:$F$22,5,FALSE)),N48,   N48 + VLOOKUP('Seznam družstev'!$B48,Nastavení!$B$10:$F$22,5,FALSE)), "")</f>
        <v/>
      </c>
      <c r="P48" s="16" t="str">
        <f>IF($A48 &lt;&gt;"", COUNTIF($O$7:$O48, $O48) -1, "")</f>
        <v/>
      </c>
      <c r="Q48" s="16" t="str">
        <f t="shared" si="1"/>
        <v/>
      </c>
      <c r="R48" s="16" t="str">
        <f>IF(A48&lt;&gt;"",  SUMPRODUCT(--('Seznam družstev'!$A$7:$A$50&lt;&gt;""),--('Seznam družstev'!$B$7:$B$50&lt;&gt;"MZ"),--('Seznam družstev'!$B$7:$B$50='Seznam družstev'!$B48),--($N$7:$N$50=$N48)),"")</f>
        <v/>
      </c>
    </row>
    <row r="49" spans="1:18">
      <c r="A49" s="16" t="str">
        <f>IF('Seznam družstev'!A49&lt;&gt;"",'Seznam družstev'!A49,"")</f>
        <v/>
      </c>
      <c r="B49" s="16" t="str">
        <f>IF(A49&lt;&gt;"",IF( 'Seznam družstev'!$O49&lt;&gt;"",'Seznam družstev'!$O49, 0),"")</f>
        <v/>
      </c>
      <c r="C49" s="16" t="str">
        <f>IF($A49&lt;&gt;"", 1+SUMPRODUCT(--($A$7:$A$107&lt;&gt;""), --('Seznam družstev'!$B$7:$B$107='Seznam družstev'!$B49), --($B49 &lt; $B$7:$B$107)), "")</f>
        <v/>
      </c>
      <c r="D49" s="16" t="str">
        <f>IF($A49&lt;&gt;"", SUMPRODUCT( --('Seznam družstev'!$B$7:$B$107='Seznam družstev'!$B49), --($C49 = $C$7:$C$107),--('Seznam družstev'!$M49 &lt;'Seznam družstev'!$M$7:$M$107)), "")</f>
        <v/>
      </c>
      <c r="E49" s="16" t="str">
        <f>IF($A49&lt;&gt;"", SUMPRODUCT( --('Seznam družstev'!$B$7:$B$107='Seznam družstev'!$B49), --($C49 = $C$7:$C$107), --('Seznam družstev'!$M49 = 'Seznam družstev'!$M$7:$M$107),  --('Seznam družstev'!$L49 &lt; 'Seznam družstev'!$L$7:$L$107)), "")</f>
        <v/>
      </c>
      <c r="F49" s="16" t="str">
        <f>IF($A49&lt;&gt;"", SUMPRODUCT( --('Seznam družstev'!$B$7:$B$107='Seznam družstev'!$B49), --($C49 = $C$7:$C$107), --('Seznam družstev'!$M49 = 'Seznam družstev'!$M$7:$M$107),  --('Seznam družstev'!$L49 = 'Seznam družstev'!$L$7:$L$107),  --('Seznam družstev'!$K49 &lt; 'Seznam družstev'!$K$7:$K$107)), "")</f>
        <v/>
      </c>
      <c r="G49" s="16" t="str">
        <f>IF($A49&lt;&gt;"", SUMPRODUCT( --('Seznam družstev'!$B$7:$B$107='Seznam družstev'!$B49), --($C49 = $C$7:$C$107), --('Seznam družstev'!$M49 = 'Seznam družstev'!$M$7:$M$107),  --('Seznam družstev'!$L49 = 'Seznam družstev'!$L$7:$L$107),  --('Seznam družstev'!$K49 = 'Seznam družstev'!$K$7:$K$107),  --('Seznam družstev'!$J49 &lt; 'Seznam družstev'!$J$7:$J$107)), "")</f>
        <v/>
      </c>
      <c r="H49" s="16" t="str">
        <f>IF($A49&lt;&gt;"", SUMPRODUCT( --('Seznam družstev'!$B$7:$B$107='Seznam družstev'!$B49), --($C49 = $C$7:$C$107), --('Seznam družstev'!$M49 = 'Seznam družstev'!$M$7:$M$107),  --('Seznam družstev'!$L49 = 'Seznam družstev'!$L$7:$L$107),  --('Seznam družstev'!$K49 = 'Seznam družstev'!$K$7:$K$107),  --('Seznam družstev'!$J49 = 'Seznam družstev'!$J$7:$J$107), --('Seznam družstev'!$I49 &lt; 'Seznam družstev'!$I$7:$I$107)), "")</f>
        <v/>
      </c>
      <c r="I49" s="16" t="str">
        <f>IF($A49&lt;&gt;"", SUMPRODUCT( --('Seznam družstev'!$B$7:$B$107='Seznam družstev'!$B49), --($C49 = $C$7:$C$107), --('Seznam družstev'!$M49 = 'Seznam družstev'!$M$7:$M$107),  --('Seznam družstev'!$L49 = 'Seznam družstev'!$L$7:$L$107),  --('Seznam družstev'!$K49 = 'Seznam družstev'!$K$7:$K$107),  --('Seznam družstev'!$J49 = 'Seznam družstev'!$J$7:$J$107), --('Seznam družstev'!$I49 = 'Seznam družstev'!$I$7:$I$107), --('Seznam družstev'!$H49 &lt; 'Seznam družstev'!$H$7:$H$107)), "")</f>
        <v/>
      </c>
      <c r="J49" s="16" t="str">
        <f>IF($A49&lt;&gt;"", SUMPRODUCT( --('Seznam družstev'!$B$7:$B$107='Seznam družstev'!$B49), --($C49 = $C$7:$C$107), --('Seznam družstev'!$M49 = 'Seznam družstev'!$M$7:$M$107),  --('Seznam družstev'!$L49 = 'Seznam družstev'!$L$7:$L$107),  --('Seznam družstev'!$K49 = 'Seznam družstev'!$K$7:$K$107),  --('Seznam družstev'!$J49 = 'Seznam družstev'!$J$7:$J$107), --('Seznam družstev'!$I49 = 'Seznam družstev'!$I$7:$I$107),  --('Seznam družstev'!$H49 = 'Seznam družstev'!$H$7:$H$107),  --('Seznam družstev'!$G49 &lt; 'Seznam družstev'!$G$7:$G$107)), "")</f>
        <v/>
      </c>
      <c r="K49" s="16" t="str">
        <f>IF($A49&lt;&gt;"", SUMPRODUCT( --('Seznam družstev'!$B$7:$B$107='Seznam družstev'!$B49), --($C49 = $C$7:$C$107), --('Seznam družstev'!$M49 = 'Seznam družstev'!$M$7:$M$107),  --('Seznam družstev'!$L49 = 'Seznam družstev'!$L$7:$L$107),  --('Seznam družstev'!$K49 = 'Seznam družstev'!$K$7:$K$107),  --('Seznam družstev'!$J49 = 'Seznam družstev'!$J$7:$J$107), --('Seznam družstev'!$I49 = 'Seznam družstev'!$I$7:$I$107),  --('Seznam družstev'!$H49 = 'Seznam družstev'!$H$7:$H$107), --('Seznam družstev'!$G49 = 'Seznam družstev'!$G$7:$G$107), --('Seznam družstev'!$F49 &lt; 'Seznam družstev'!$F$7:$F$107)), "")</f>
        <v/>
      </c>
      <c r="L49" s="16" t="str">
        <f>IF($A49&lt;&gt;"", SUMPRODUCT( --('Seznam družstev'!$B$7:$B$107='Seznam družstev'!$B49), --($C49 = $C$7:$C$107), --('Seznam družstev'!$M49 = 'Seznam družstev'!$M$7:$M$107),  --('Seznam družstev'!$L49 = 'Seznam družstev'!$L$7:$L$107),  --('Seznam družstev'!$K49 = 'Seznam družstev'!$K$7:$K$107),  --('Seznam družstev'!$J49 = 'Seznam družstev'!$J$7:$J$107), --('Seznam družstev'!$I49 ='Seznam družstev'!$I$7:$I$107),  --('Seznam družstev'!$H49 = 'Seznam družstev'!$H$7:$H$107), --('Seznam družstev'!$G49 = 'Seznam družstev'!$G$7:$G$107), --('Seznam družstev'!$F49 = 'Seznam družstev'!$F$7:$F$107), --('Seznam družstev'!$E49 &lt; 'Seznam družstev'!$E$7:$E$107)), "")</f>
        <v/>
      </c>
      <c r="M49" s="16" t="str">
        <f>IF($A49&lt;&gt;"", SUMPRODUCT( --('Seznam družstev'!$B$7:$B$107='Seznam družstev'!$B49), --($C49 = $C$7:$C$107), --('Seznam družstev'!$M49 = 'Seznam družstev'!$M$7:$M$107),  --('Seznam družstev'!$L49 = 'Seznam družstev'!$L$7:$L$107),  --('Seznam družstev'!$K49 = 'Seznam družstev'!$K$7:$K$107),  --('Seznam družstev'!$J49 = 'Seznam družstev'!$J$7:$J$107), --('Seznam družstev'!$I49 = 'Seznam družstev'!$I$7:$I$107),  --('Seznam družstev'!$H49 = 'Seznam družstev'!$H$7:$H$107),  --('Seznam družstev'!$G49 = 'Seznam družstev'!$G$7:$G$107), --('Seznam družstev'!$F49 = 'Seznam družstev'!$F$7:$F$107), --('Seznam družstev'!$E49 = 'Seznam družstev'!$E$7:$E$107), --('Seznam družstev'!$N49 &lt;'Seznam družstev'!$N$7:$N$107)), "")</f>
        <v/>
      </c>
      <c r="N49" s="16" t="str">
        <f t="shared" si="0"/>
        <v/>
      </c>
      <c r="O49" s="16" t="str">
        <f>IF(A49&lt;&gt;"", IF(ISNA(VLOOKUP('Seznam družstev'!$B49,Nastavení!$B$10:$F$22,5,FALSE)),N49,   N49 + VLOOKUP('Seznam družstev'!$B49,Nastavení!$B$10:$F$22,5,FALSE)), "")</f>
        <v/>
      </c>
      <c r="P49" s="16" t="str">
        <f>IF($A49 &lt;&gt;"", COUNTIF($O$7:$O49, $O49) -1, "")</f>
        <v/>
      </c>
      <c r="Q49" s="16" t="str">
        <f t="shared" si="1"/>
        <v/>
      </c>
      <c r="R49" s="16" t="str">
        <f>IF(A49&lt;&gt;"",  SUMPRODUCT(--('Seznam družstev'!$A$7:$A$50&lt;&gt;""),--('Seznam družstev'!$B$7:$B$50&lt;&gt;"MZ"),--('Seznam družstev'!$B$7:$B$50='Seznam družstev'!$B49),--($N$7:$N$50=$N49)),"")</f>
        <v/>
      </c>
    </row>
    <row r="50" spans="1:18">
      <c r="A50" s="16" t="str">
        <f>IF('Seznam družstev'!A50&lt;&gt;"",'Seznam družstev'!A50,"")</f>
        <v/>
      </c>
      <c r="B50" s="16" t="str">
        <f>IF(A50&lt;&gt;"",IF( 'Seznam družstev'!$O50&lt;&gt;"",'Seznam družstev'!$O50, 0),"")</f>
        <v/>
      </c>
      <c r="C50" s="16" t="str">
        <f>IF($A50&lt;&gt;"", 1+SUMPRODUCT(--($A$7:$A$107&lt;&gt;""), --('Seznam družstev'!$B$7:$B$107='Seznam družstev'!$B50), --($B50 &lt; $B$7:$B$107)), "")</f>
        <v/>
      </c>
      <c r="D50" s="16" t="str">
        <f>IF($A50&lt;&gt;"", SUMPRODUCT( --('Seznam družstev'!$B$7:$B$107='Seznam družstev'!$B50), --($C50 = $C$7:$C$107),--('Seznam družstev'!$M50 &lt;'Seznam družstev'!$M$7:$M$107)), "")</f>
        <v/>
      </c>
      <c r="E50" s="16" t="str">
        <f>IF($A50&lt;&gt;"", SUMPRODUCT( --('Seznam družstev'!$B$7:$B$107='Seznam družstev'!$B50), --($C50 = $C$7:$C$107), --('Seznam družstev'!$M50 = 'Seznam družstev'!$M$7:$M$107),  --('Seznam družstev'!$L50 &lt; 'Seznam družstev'!$L$7:$L$107)), "")</f>
        <v/>
      </c>
      <c r="F50" s="16" t="str">
        <f>IF($A50&lt;&gt;"", SUMPRODUCT( --('Seznam družstev'!$B$7:$B$107='Seznam družstev'!$B50), --($C50 = $C$7:$C$107), --('Seznam družstev'!$M50 = 'Seznam družstev'!$M$7:$M$107),  --('Seznam družstev'!$L50 = 'Seznam družstev'!$L$7:$L$107),  --('Seznam družstev'!$K50 &lt; 'Seznam družstev'!$K$7:$K$107)), "")</f>
        <v/>
      </c>
      <c r="G50" s="16" t="str">
        <f>IF($A50&lt;&gt;"", SUMPRODUCT( --('Seznam družstev'!$B$7:$B$107='Seznam družstev'!$B50), --($C50 = $C$7:$C$107), --('Seznam družstev'!$M50 = 'Seznam družstev'!$M$7:$M$107),  --('Seznam družstev'!$L50 = 'Seznam družstev'!$L$7:$L$107),  --('Seznam družstev'!$K50 = 'Seznam družstev'!$K$7:$K$107),  --('Seznam družstev'!$J50 &lt; 'Seznam družstev'!$J$7:$J$107)), "")</f>
        <v/>
      </c>
      <c r="H50" s="16" t="str">
        <f>IF($A50&lt;&gt;"", SUMPRODUCT( --('Seznam družstev'!$B$7:$B$107='Seznam družstev'!$B50), --($C50 = $C$7:$C$107), --('Seznam družstev'!$M50 = 'Seznam družstev'!$M$7:$M$107),  --('Seznam družstev'!$L50 = 'Seznam družstev'!$L$7:$L$107),  --('Seznam družstev'!$K50 = 'Seznam družstev'!$K$7:$K$107),  --('Seznam družstev'!$J50 = 'Seznam družstev'!$J$7:$J$107), --('Seznam družstev'!$I50 &lt; 'Seznam družstev'!$I$7:$I$107)), "")</f>
        <v/>
      </c>
      <c r="I50" s="16" t="str">
        <f>IF($A50&lt;&gt;"", SUMPRODUCT( --('Seznam družstev'!$B$7:$B$107='Seznam družstev'!$B50), --($C50 = $C$7:$C$107), --('Seznam družstev'!$M50 = 'Seznam družstev'!$M$7:$M$107),  --('Seznam družstev'!$L50 = 'Seznam družstev'!$L$7:$L$107),  --('Seznam družstev'!$K50 = 'Seznam družstev'!$K$7:$K$107),  --('Seznam družstev'!$J50 = 'Seznam družstev'!$J$7:$J$107), --('Seznam družstev'!$I50 = 'Seznam družstev'!$I$7:$I$107), --('Seznam družstev'!$H50 &lt; 'Seznam družstev'!$H$7:$H$107)), "")</f>
        <v/>
      </c>
      <c r="J50" s="16" t="str">
        <f>IF($A50&lt;&gt;"", SUMPRODUCT( --('Seznam družstev'!$B$7:$B$107='Seznam družstev'!$B50), --($C50 = $C$7:$C$107), --('Seznam družstev'!$M50 = 'Seznam družstev'!$M$7:$M$107),  --('Seznam družstev'!$L50 = 'Seznam družstev'!$L$7:$L$107),  --('Seznam družstev'!$K50 = 'Seznam družstev'!$K$7:$K$107),  --('Seznam družstev'!$J50 = 'Seznam družstev'!$J$7:$J$107), --('Seznam družstev'!$I50 = 'Seznam družstev'!$I$7:$I$107),  --('Seznam družstev'!$H50 = 'Seznam družstev'!$H$7:$H$107),  --('Seznam družstev'!$G50 &lt; 'Seznam družstev'!$G$7:$G$107)), "")</f>
        <v/>
      </c>
      <c r="K50" s="16" t="str">
        <f>IF($A50&lt;&gt;"", SUMPRODUCT( --('Seznam družstev'!$B$7:$B$107='Seznam družstev'!$B50), --($C50 = $C$7:$C$107), --('Seznam družstev'!$M50 = 'Seznam družstev'!$M$7:$M$107),  --('Seznam družstev'!$L50 = 'Seznam družstev'!$L$7:$L$107),  --('Seznam družstev'!$K50 = 'Seznam družstev'!$K$7:$K$107),  --('Seznam družstev'!$J50 = 'Seznam družstev'!$J$7:$J$107), --('Seznam družstev'!$I50 = 'Seznam družstev'!$I$7:$I$107),  --('Seznam družstev'!$H50 = 'Seznam družstev'!$H$7:$H$107), --('Seznam družstev'!$G50 = 'Seznam družstev'!$G$7:$G$107), --('Seznam družstev'!$F50 &lt; 'Seznam družstev'!$F$7:$F$107)), "")</f>
        <v/>
      </c>
      <c r="L50" s="16" t="str">
        <f>IF($A50&lt;&gt;"", SUMPRODUCT( --('Seznam družstev'!$B$7:$B$107='Seznam družstev'!$B50), --($C50 = $C$7:$C$107), --('Seznam družstev'!$M50 = 'Seznam družstev'!$M$7:$M$107),  --('Seznam družstev'!$L50 = 'Seznam družstev'!$L$7:$L$107),  --('Seznam družstev'!$K50 = 'Seznam družstev'!$K$7:$K$107),  --('Seznam družstev'!$J50 = 'Seznam družstev'!$J$7:$J$107), --('Seznam družstev'!$I50 ='Seznam družstev'!$I$7:$I$107),  --('Seznam družstev'!$H50 = 'Seznam družstev'!$H$7:$H$107), --('Seznam družstev'!$G50 = 'Seznam družstev'!$G$7:$G$107), --('Seznam družstev'!$F50 = 'Seznam družstev'!$F$7:$F$107), --('Seznam družstev'!$E50 &lt; 'Seznam družstev'!$E$7:$E$107)), "")</f>
        <v/>
      </c>
      <c r="M50" s="16" t="str">
        <f>IF($A50&lt;&gt;"", SUMPRODUCT( --('Seznam družstev'!$B$7:$B$107='Seznam družstev'!$B50), --($C50 = $C$7:$C$107), --('Seznam družstev'!$M50 = 'Seznam družstev'!$M$7:$M$107),  --('Seznam družstev'!$L50 = 'Seznam družstev'!$L$7:$L$107),  --('Seznam družstev'!$K50 = 'Seznam družstev'!$K$7:$K$107),  --('Seznam družstev'!$J50 = 'Seznam družstev'!$J$7:$J$107), --('Seznam družstev'!$I50 = 'Seznam družstev'!$I$7:$I$107),  --('Seznam družstev'!$H50 = 'Seznam družstev'!$H$7:$H$107),  --('Seznam družstev'!$G50 = 'Seznam družstev'!$G$7:$G$107), --('Seznam družstev'!$F50 = 'Seznam družstev'!$F$7:$F$107), --('Seznam družstev'!$E50 = 'Seznam družstev'!$E$7:$E$107), --('Seznam družstev'!$N50 &lt;'Seznam družstev'!$N$7:$N$107)), "")</f>
        <v/>
      </c>
      <c r="N50" s="16" t="str">
        <f t="shared" si="0"/>
        <v/>
      </c>
      <c r="O50" s="16" t="str">
        <f>IF(A50&lt;&gt;"", IF(ISNA(VLOOKUP('Seznam družstev'!$B50,Nastavení!$B$10:$F$22,5,FALSE)),N50,   N50 + VLOOKUP('Seznam družstev'!$B50,Nastavení!$B$10:$F$22,5,FALSE)), "")</f>
        <v/>
      </c>
      <c r="P50" s="16" t="str">
        <f>IF($A50 &lt;&gt;"", COUNTIF($O$7:$O50, $O50) -1, "")</f>
        <v/>
      </c>
      <c r="Q50" s="16" t="str">
        <f t="shared" si="1"/>
        <v/>
      </c>
      <c r="R50" s="16" t="str">
        <f>IF(A50&lt;&gt;"",  SUMPRODUCT(--('Seznam družstev'!$A$7:$A$50&lt;&gt;""),--('Seznam družstev'!$B$7:$B$50&lt;&gt;"MZ"),--('Seznam družstev'!$B$7:$B$50='Seznam družstev'!$B50),--($N$7:$N$50=$N50)),"")</f>
        <v/>
      </c>
    </row>
  </sheetData>
  <sheetProtection sheet="1" objects="1" scenarios="1" formatCells="0" formatColumns="0" formatRows="0" autoFilter="0"/>
  <pageMargins left="0.7" right="0.7" top="0.78740157499999996" bottom="0.78740157499999996"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List1"/>
  <dimension ref="A1:U108"/>
  <sheetViews>
    <sheetView topLeftCell="A34" zoomScale="115" zoomScaleNormal="115" workbookViewId="0">
      <selection activeCell="A4" sqref="A4:S4"/>
    </sheetView>
  </sheetViews>
  <sheetFormatPr defaultRowHeight="14.4"/>
  <cols>
    <col min="1" max="2" width="5.5546875" customWidth="1"/>
    <col min="3" max="4" width="5.5546875" hidden="1" customWidth="1"/>
    <col min="5" max="5" width="24.6640625" customWidth="1"/>
    <col min="6" max="6" width="9.109375" hidden="1" customWidth="1"/>
    <col min="7" max="11" width="8.88671875" hidden="1" customWidth="1"/>
    <col min="12" max="12" width="9.5546875" hidden="1" customWidth="1"/>
    <col min="16" max="16" width="9.109375" hidden="1" customWidth="1"/>
    <col min="17" max="17" width="9.109375" customWidth="1"/>
    <col min="18" max="18" width="8.5546875" customWidth="1"/>
    <col min="19" max="19" width="9.44140625" customWidth="1"/>
    <col min="20" max="20" width="10.88671875" hidden="1" customWidth="1"/>
    <col min="21" max="21" width="9.44140625" hidden="1" customWidth="1"/>
  </cols>
  <sheetData>
    <row r="1" spans="1:21" ht="21">
      <c r="A1" s="86" t="s">
        <v>178</v>
      </c>
      <c r="B1" s="86"/>
      <c r="C1" s="86"/>
      <c r="D1" s="86"/>
      <c r="E1" s="86"/>
      <c r="F1" s="86"/>
      <c r="G1" s="86"/>
      <c r="H1" s="86"/>
      <c r="I1" s="86"/>
      <c r="J1" s="86"/>
      <c r="K1" s="86"/>
      <c r="L1" s="86"/>
      <c r="M1" s="86"/>
      <c r="N1" s="86"/>
      <c r="O1" s="86"/>
      <c r="P1" s="86"/>
      <c r="Q1" s="86"/>
      <c r="R1" s="86"/>
      <c r="S1" s="86"/>
    </row>
    <row r="2" spans="1:21" ht="21">
      <c r="A2" s="86" t="s">
        <v>177</v>
      </c>
      <c r="B2" s="86"/>
      <c r="C2" s="86"/>
      <c r="D2" s="86"/>
      <c r="E2" s="86"/>
      <c r="F2" s="86"/>
      <c r="G2" s="86"/>
      <c r="H2" s="86"/>
      <c r="I2" s="86"/>
      <c r="J2" s="86"/>
      <c r="K2" s="86"/>
      <c r="L2" s="86"/>
      <c r="M2" s="86"/>
      <c r="N2" s="86"/>
      <c r="O2" s="86"/>
      <c r="P2" s="86"/>
      <c r="Q2" s="86"/>
      <c r="R2" s="86"/>
      <c r="S2" s="86"/>
    </row>
    <row r="3" spans="1:21">
      <c r="A3" s="85"/>
      <c r="B3" s="85"/>
      <c r="C3" s="85"/>
      <c r="D3" s="85"/>
      <c r="E3" s="85"/>
      <c r="F3" s="85"/>
      <c r="G3" s="85"/>
      <c r="H3" s="85"/>
      <c r="I3" s="85"/>
      <c r="J3" s="85"/>
      <c r="K3" s="85"/>
      <c r="L3" s="85"/>
      <c r="M3" s="85"/>
      <c r="N3" s="85"/>
      <c r="O3" s="85"/>
      <c r="P3" s="85"/>
      <c r="Q3" s="85"/>
      <c r="R3" s="85"/>
      <c r="S3" s="85"/>
    </row>
    <row r="4" spans="1:21" ht="21">
      <c r="A4" s="87" t="str">
        <f ca="1">MID( CELL("názevsouboru",A1),1 + FIND("]", CELL("názevsouboru",A1)), 255)</f>
        <v>Evidence střelců a nástřel</v>
      </c>
      <c r="B4" s="87"/>
      <c r="C4" s="87"/>
      <c r="D4" s="87"/>
      <c r="E4" s="87"/>
      <c r="F4" s="87"/>
      <c r="G4" s="87"/>
      <c r="H4" s="87"/>
      <c r="I4" s="87"/>
      <c r="J4" s="87"/>
      <c r="K4" s="87"/>
      <c r="L4" s="87"/>
      <c r="M4" s="87"/>
      <c r="N4" s="87"/>
      <c r="O4" s="87"/>
      <c r="P4" s="87"/>
      <c r="Q4" s="87"/>
      <c r="R4" s="87"/>
      <c r="S4" s="87"/>
    </row>
    <row r="5" spans="1:21" ht="15" customHeight="1">
      <c r="A5" s="88" t="s">
        <v>20</v>
      </c>
      <c r="B5" s="88"/>
      <c r="C5" s="88"/>
      <c r="D5" s="88"/>
      <c r="E5" s="88"/>
      <c r="F5" s="88" t="s">
        <v>21</v>
      </c>
      <c r="G5" s="88"/>
      <c r="H5" s="88"/>
      <c r="I5" s="88"/>
      <c r="J5" s="88"/>
      <c r="K5" s="88"/>
      <c r="L5" s="88"/>
      <c r="M5" s="88"/>
      <c r="N5" s="88"/>
      <c r="O5" s="88"/>
      <c r="P5" s="88"/>
      <c r="Q5" s="88"/>
      <c r="R5" s="88"/>
      <c r="S5" s="11"/>
    </row>
    <row r="6" spans="1:21" ht="44.25" customHeight="1" thickBot="1">
      <c r="A6" s="5" t="s">
        <v>0</v>
      </c>
      <c r="B6" s="5" t="s">
        <v>1</v>
      </c>
      <c r="C6" s="5" t="s">
        <v>37</v>
      </c>
      <c r="D6" s="5" t="s">
        <v>43</v>
      </c>
      <c r="E6" s="7" t="s">
        <v>3</v>
      </c>
      <c r="F6" s="2" t="s">
        <v>4</v>
      </c>
      <c r="G6" s="2" t="s">
        <v>64</v>
      </c>
      <c r="H6" s="2" t="s">
        <v>65</v>
      </c>
      <c r="I6" s="2" t="s">
        <v>66</v>
      </c>
      <c r="J6" s="2" t="s">
        <v>67</v>
      </c>
      <c r="K6" s="2" t="s">
        <v>68</v>
      </c>
      <c r="L6" s="2" t="s">
        <v>69</v>
      </c>
      <c r="M6" s="2" t="s">
        <v>175</v>
      </c>
      <c r="N6" s="2" t="s">
        <v>174</v>
      </c>
      <c r="O6" s="2" t="s">
        <v>176</v>
      </c>
      <c r="P6" s="5" t="s">
        <v>5</v>
      </c>
      <c r="Q6" s="5" t="s">
        <v>6</v>
      </c>
      <c r="R6" s="5" t="s">
        <v>7</v>
      </c>
      <c r="S6" s="6" t="s">
        <v>50</v>
      </c>
    </row>
    <row r="7" spans="1:21">
      <c r="A7" s="12">
        <f>IF(LEN(TRIM($E7)) &lt;&gt; 0, ROW()-6, "")</f>
        <v>1</v>
      </c>
      <c r="B7" s="13">
        <f>IF($A7&lt;&gt;"",1+INT(($A7-1)/Nastavení!$B$2),"")</f>
        <v>1</v>
      </c>
      <c r="C7" s="31"/>
      <c r="D7" s="3"/>
      <c r="E7" s="66" t="s">
        <v>133</v>
      </c>
      <c r="F7" s="3"/>
      <c r="G7" s="3"/>
      <c r="H7" s="3"/>
      <c r="I7" s="3"/>
      <c r="J7" s="3"/>
      <c r="K7" s="3"/>
      <c r="L7" s="3"/>
      <c r="M7" s="3">
        <v>14</v>
      </c>
      <c r="N7" s="3">
        <v>5</v>
      </c>
      <c r="O7" s="3">
        <v>2</v>
      </c>
      <c r="P7" s="3"/>
      <c r="Q7" s="3"/>
      <c r="R7" s="13">
        <f>IF(AND($A7&lt;&gt;"",COUNT(F7:O7) &gt; 0), SUM($F7:$P7),"")</f>
        <v>21</v>
      </c>
      <c r="S7" s="13">
        <f>IF(AND(COUNT(F7:O7) &gt; 0, C7&lt;&gt;"MZ"), 'Pomocné pořadí jednotlivci'!O7, "")</f>
        <v>40</v>
      </c>
      <c r="T7" s="12" t="str">
        <f>IF($E7&lt;&gt;"",IF($D7=$D$7,$E$7&amp;", ","")&amp;IF($D7=$D$8,$E$8&amp;", ","")&amp;IF($D7=$D$9,$E$9&amp;", ","")&amp;IF($D7=$D$10,$E$10&amp;", ","")&amp;IF($D7=$D$11,$E$11&amp;", ","")&amp;IF($D7=$D$12,$E$12&amp;", ","")&amp;IF($D7=$D$13,$E$13&amp;", ","")&amp;IF($D7=$D$14,$E$14&amp;", ","")&amp;IF($D7=$D$15,$E$15&amp;", ","")&amp;IF($D7=$D$16,$E$16&amp;", ","")&amp;IF($D7=$D$17,$E$17&amp;", ","")&amp;IF($D7=$D$18,$E$18&amp;", ","")&amp;IF($D7=$D$19,$E$19&amp;", ","")&amp;IF($D7=$D$20,$E$20&amp;", ","")&amp;IF($D7=$D$21,$E$21&amp;", ","")&amp;IF($D7=$D$22,$E$22&amp;", ","")&amp;IF($D7=$D$23,$E$23&amp;", ","")&amp;IF($D7=$D$24,$E$24&amp;", ","")&amp;IF($D7=$D$25,$E$25&amp;", ","")&amp;IF($D7=$D$26,$E$26&amp;", ","")&amp;IF($D7=$D$27,$E$27&amp;", ","")&amp;IF($D7=$D$28,$E$28&amp;", ","")&amp;IF($D7=$D$29,$E$29&amp;", ","")&amp;IF($D7=$D$30,$E$30&amp;", ","")&amp;IF($D7=$D$31,$E$31&amp;", ","")&amp;IF($D7=$D$32,$E$32&amp;", ","")&amp;IF($D7=$D$33,$E$33&amp;", ","")&amp;IF($D7=$D$34,$E$34&amp;", ","")&amp;IF($D7=$D$35,$E$35&amp;", ","")&amp;IF($D7=$D$36,$E$36&amp;", ","")&amp;IF($D7=$D$37,$E$37&amp;", ","")&amp;IF($D7=$D$38,$E$38&amp;", ","")&amp;IF($D7=$D$39,$E$39&amp;", ","")&amp;IF($D7=$D$40,$E$40&amp;", ","")&amp;IF($D7=$D$41,$E$41&amp;", ","")&amp;IF($D7=$D$42,$E$42&amp;", ","")&amp;IF($D7=$D$43,$E$43&amp;", ","")&amp;IF($D7=$D$44,$E$44&amp;", ","")&amp;IF($D7=$D$45,$E$45&amp;", ","")&amp;IF($D7=$D$46,$E$46&amp;", ","")&amp;IF($D7=$D$47,$E$47&amp;", ","")&amp;IF($D7=$D$48,$E$48&amp;", ","")&amp;IF($D7=$D$49,$E$49&amp;", ","")&amp;IF($D7=$D$50,$E$50&amp;", ","")&amp;IF($D7=$D$51,$E$51&amp;", ","")&amp;IF($D7=$D$52,$E$52&amp;", ","")&amp;IF($D7=$D$53,$E$53&amp;", ","")&amp;IF($D7=$D$54,$E$54&amp;", ","")&amp;IF($D7=$D$55,$E$55&amp;", ","")&amp;IF($D7=$D$56,$E$56&amp;", ","")&amp;IF($D7=$D$57,$E$57&amp;", ","")&amp;IF($D7=$D$58,$E$58&amp;", ","")&amp;IF($D7=$D$59,$E$59&amp;", ","")&amp;IF($D7=$D$60,$E$60&amp;", ","")&amp;IF($D7=$D$61,$E$61&amp;", ","")&amp;IF($D7=$D$62,$E$62&amp;", ","")&amp;IF($D7=$D$63,$E$63&amp;", ","")&amp;IF($D7=$D$64,$E$64&amp;", ","")&amp;IF($D7=$D$65,$E$65&amp;", ","")&amp;IF($D7=$D$66,$E$66&amp;", ","")&amp;IF($D7=$D$67,$E$67&amp;", ","")&amp;IF($D7=$D$68,$E$68&amp;", ","")&amp;IF($D7=$D$69,$E$69&amp;", ","")&amp;IF($D7=$D$70,$E$70&amp;", ","")&amp;IF($D7=$D$71,$E$71&amp;", ","")&amp;IF($D7=$D$72,$E$72&amp;", ","")&amp;IF($D7=$D$73,$E$73&amp;", ","")&amp;IF($D7=$D$74,$E$74&amp;", ","")&amp;IF($D7=$D$75,$E$75&amp;", ","")&amp;IF($D7=$D$76,$E$76&amp;", ","")&amp;IF($D7=$D$77,$E$77&amp;", ","")&amp;IF($D7=$D$78,$E$78&amp;", ","")&amp;IF($D7=$D$79,$E$79&amp;", ","")&amp;IF($D7=$D$80,$E$80&amp;", ","")&amp;IF($D7=$D$81,$E$81&amp;", ","")&amp;IF($D7=$D$82,$E$82&amp;", ","")&amp;IF($D7=$D$83,$E$83&amp;", ","")&amp;IF($D7=$D$84,$E$84&amp;", ","")&amp;IF($D7=$D$85,$E$85&amp;", ","")&amp;IF($D7=$D$86,$E$86&amp;", ","")&amp;IF($D7=$D$87,$E$87&amp;", ","")&amp;IF($D7=$D$88,$E$88&amp;", ","")&amp;IF($D7=$D$89,$E$89&amp;", ","")&amp;IF($D7=$D$90,$E$90&amp;", ","")&amp;IF($D7=$D$91,$E$91&amp;", ","")&amp;IF($D7=$D$92,$E$92&amp;", ","")&amp;IF($D7=$D$93,$E$93&amp;", ","")&amp;IF($D7=$D$94,$E$94&amp;", ","")&amp;IF($D7=$D$95,$E$95&amp;", ","")&amp;IF($D7=$D$96,$E$96&amp;", ","")&amp;IF($D7=$D$97,$E$97&amp;", ","")&amp;IF($D7=$D$98,$E$98&amp;", ","")&amp;IF($D7=$D$99,$E$99&amp;", ","")&amp;IF($D7=$D$100,$E$100&amp;", ","")&amp;IF($D7=$D$101,$E$101&amp;", ","")&amp;IF($D7=$D$102,$E$102&amp;", ","")&amp;IF($D7=$D$103,$E$103&amp;", ","")&amp;IF($D7=$D$104,$E$104&amp;", ","")&amp;IF($D7=$D$105,$E$105&amp;", ","")&amp;IF($D7=$D$106,$E$106&amp;", ","")&amp;IF($D7=$D$107,$E$107&amp;", ",""),"")</f>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 </v>
      </c>
      <c r="U7" s="12" t="str">
        <f>IF($T7&lt;&gt;"",LEFT($T7, LEN($T7)-2),"")</f>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v>
      </c>
    </row>
    <row r="8" spans="1:21">
      <c r="A8" s="12">
        <f t="shared" ref="A8:A71" si="0">IF(LEN(TRIM($E8)) &lt;&gt; 0, ROW()-6, "")</f>
        <v>2</v>
      </c>
      <c r="B8" s="13">
        <f>IF($A8&lt;&gt;"",1+INT(($A8-1)/Nastavení!$B$2),"")</f>
        <v>1</v>
      </c>
      <c r="C8" s="32"/>
      <c r="D8" s="4"/>
      <c r="E8" s="66" t="s">
        <v>134</v>
      </c>
      <c r="F8" s="3"/>
      <c r="G8" s="3"/>
      <c r="H8" s="3"/>
      <c r="I8" s="3"/>
      <c r="J8" s="3"/>
      <c r="K8" s="3"/>
      <c r="L8" s="3"/>
      <c r="M8" s="3">
        <v>10</v>
      </c>
      <c r="N8" s="3">
        <v>11</v>
      </c>
      <c r="O8" s="3">
        <v>1</v>
      </c>
      <c r="P8" s="3"/>
      <c r="Q8" s="4"/>
      <c r="R8" s="13">
        <f t="shared" ref="R8:R71" si="1">IF(AND($A8&lt;&gt;"",COUNT(F8:O8) &gt; 0), SUM($F8:$P8),"")</f>
        <v>22</v>
      </c>
      <c r="S8" s="13">
        <f>IF(AND(COUNT(F8:O8) &gt; 0, C8&lt;&gt;"MZ"), 'Pomocné pořadí jednotlivci'!O8, "")</f>
        <v>39</v>
      </c>
      <c r="T8" s="13" t="str">
        <f t="shared" ref="T8:T71" si="2">IF($E8&lt;&gt;"",IF($D8=$D$7,$E$7&amp;", ","")&amp;IF($D8=$D$8,$E$8&amp;", ","")&amp;IF($D8=$D$9,$E$9&amp;", ","")&amp;IF($D8=$D$10,$E$10&amp;", ","")&amp;IF($D8=$D$11,$E$11&amp;", ","")&amp;IF($D8=$D$12,$E$12&amp;", ","")&amp;IF($D8=$D$13,$E$13&amp;", ","")&amp;IF($D8=$D$14,$E$14&amp;", ","")&amp;IF($D8=$D$15,$E$15&amp;", ","")&amp;IF($D8=$D$16,$E$16&amp;", ","")&amp;IF($D8=$D$17,$E$17&amp;", ","")&amp;IF($D8=$D$18,$E$18&amp;", ","")&amp;IF($D8=$D$19,$E$19&amp;", ","")&amp;IF($D8=$D$20,$E$20&amp;", ","")&amp;IF($D8=$D$21,$E$21&amp;", ","")&amp;IF($D8=$D$22,$E$22&amp;", ","")&amp;IF($D8=$D$23,$E$23&amp;", ","")&amp;IF($D8=$D$24,$E$24&amp;", ","")&amp;IF($D8=$D$25,$E$25&amp;", ","")&amp;IF($D8=$D$26,$E$26&amp;", ","")&amp;IF($D8=$D$27,$E$27&amp;", ","")&amp;IF($D8=$D$28,$E$28&amp;", ","")&amp;IF($D8=$D$29,$E$29&amp;", ","")&amp;IF($D8=$D$30,$E$30&amp;", ","")&amp;IF($D8=$D$31,$E$31&amp;", ","")&amp;IF($D8=$D$32,$E$32&amp;", ","")&amp;IF($D8=$D$33,$E$33&amp;", ","")&amp;IF($D8=$D$34,$E$34&amp;", ","")&amp;IF($D8=$D$35,$E$35&amp;", ","")&amp;IF($D8=$D$36,$E$36&amp;", ","")&amp;IF($D8=$D$37,$E$37&amp;", ","")&amp;IF($D8=$D$38,$E$38&amp;", ","")&amp;IF($D8=$D$39,$E$39&amp;", ","")&amp;IF($D8=$D$40,$E$40&amp;", ","")&amp;IF($D8=$D$41,$E$41&amp;", ","")&amp;IF($D8=$D$42,$E$42&amp;", ","")&amp;IF($D8=$D$43,$E$43&amp;", ","")&amp;IF($D8=$D$44,$E$44&amp;", ","")&amp;IF($D8=$D$45,$E$45&amp;", ","")&amp;IF($D8=$D$46,$E$46&amp;", ","")&amp;IF($D8=$D$47,$E$47&amp;", ","")&amp;IF($D8=$D$48,$E$48&amp;", ","")&amp;IF($D8=$D$49,$E$49&amp;", ","")&amp;IF($D8=$D$50,$E$50&amp;", ","")&amp;IF($D8=$D$51,$E$51&amp;", ","")&amp;IF($D8=$D$52,$E$52&amp;", ","")&amp;IF($D8=$D$53,$E$53&amp;", ","")&amp;IF($D8=$D$54,$E$54&amp;", ","")&amp;IF($D8=$D$55,$E$55&amp;", ","")&amp;IF($D8=$D$56,$E$56&amp;", ","")&amp;IF($D8=$D$57,$E$57&amp;", ","")&amp;IF($D8=$D$58,$E$58&amp;", ","")&amp;IF($D8=$D$59,$E$59&amp;", ","")&amp;IF($D8=$D$60,$E$60&amp;", ","")&amp;IF($D8=$D$61,$E$61&amp;", ","")&amp;IF($D8=$D$62,$E$62&amp;", ","")&amp;IF($D8=$D$63,$E$63&amp;", ","")&amp;IF($D8=$D$64,$E$64&amp;", ","")&amp;IF($D8=$D$65,$E$65&amp;", ","")&amp;IF($D8=$D$66,$E$66&amp;", ","")&amp;IF($D8=$D$67,$E$67&amp;", ","")&amp;IF($D8=$D$68,$E$68&amp;", ","")&amp;IF($D8=$D$69,$E$69&amp;", ","")&amp;IF($D8=$D$70,$E$70&amp;", ","")&amp;IF($D8=$D$71,$E$71&amp;", ","")&amp;IF($D8=$D$72,$E$72&amp;", ","")&amp;IF($D8=$D$73,$E$73&amp;", ","")&amp;IF($D8=$D$74,$E$74&amp;", ","")&amp;IF($D8=$D$75,$E$75&amp;", ","")&amp;IF($D8=$D$76,$E$76&amp;", ","")&amp;IF($D8=$D$77,$E$77&amp;", ","")&amp;IF($D8=$D$78,$E$78&amp;", ","")&amp;IF($D8=$D$79,$E$79&amp;", ","")&amp;IF($D8=$D$80,$E$80&amp;", ","")&amp;IF($D8=$D$81,$E$81&amp;", ","")&amp;IF($D8=$D$82,$E$82&amp;", ","")&amp;IF($D8=$D$83,$E$83&amp;", ","")&amp;IF($D8=$D$84,$E$84&amp;", ","")&amp;IF($D8=$D$85,$E$85&amp;", ","")&amp;IF($D8=$D$86,$E$86&amp;", ","")&amp;IF($D8=$D$87,$E$87&amp;", ","")&amp;IF($D8=$D$88,$E$88&amp;", ","")&amp;IF($D8=$D$89,$E$89&amp;", ","")&amp;IF($D8=$D$90,$E$90&amp;", ","")&amp;IF($D8=$D$91,$E$91&amp;", ","")&amp;IF($D8=$D$92,$E$92&amp;", ","")&amp;IF($D8=$D$93,$E$93&amp;", ","")&amp;IF($D8=$D$94,$E$94&amp;", ","")&amp;IF($D8=$D$95,$E$95&amp;", ","")&amp;IF($D8=$D$96,$E$96&amp;", ","")&amp;IF($D8=$D$97,$E$97&amp;", ","")&amp;IF($D8=$D$98,$E$98&amp;", ","")&amp;IF($D8=$D$99,$E$99&amp;", ","")&amp;IF($D8=$D$100,$E$100&amp;", ","")&amp;IF($D8=$D$101,$E$101&amp;", ","")&amp;IF($D8=$D$102,$E$102&amp;", ","")&amp;IF($D8=$D$103,$E$103&amp;", ","")&amp;IF($D8=$D$104,$E$104&amp;", ","")&amp;IF($D8=$D$105,$E$105&amp;", ","")&amp;IF($D8=$D$106,$E$106&amp;", ","")&amp;IF($D8=$D$107,$E$107&amp;", ",""),"")</f>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 </v>
      </c>
      <c r="U8" s="13" t="str">
        <f t="shared" ref="U8:U71" si="3">IF($T8&lt;&gt;"",LEFT($T8, LEN($T8)-2),"")</f>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v>
      </c>
    </row>
    <row r="9" spans="1:21">
      <c r="A9" s="12">
        <f t="shared" si="0"/>
        <v>3</v>
      </c>
      <c r="B9" s="13">
        <f>IF($A9&lt;&gt;"",1+INT(($A9-1)/Nastavení!$B$2),"")</f>
        <v>1</v>
      </c>
      <c r="C9" s="32"/>
      <c r="D9" s="4"/>
      <c r="E9" s="66" t="s">
        <v>135</v>
      </c>
      <c r="F9" s="3"/>
      <c r="G9" s="3"/>
      <c r="H9" s="3"/>
      <c r="I9" s="3"/>
      <c r="J9" s="3"/>
      <c r="K9" s="3"/>
      <c r="L9" s="3"/>
      <c r="M9" s="3">
        <v>15</v>
      </c>
      <c r="N9" s="3">
        <v>18</v>
      </c>
      <c r="O9" s="3">
        <v>16</v>
      </c>
      <c r="P9" s="3"/>
      <c r="Q9" s="4"/>
      <c r="R9" s="13">
        <f t="shared" si="1"/>
        <v>49</v>
      </c>
      <c r="S9" s="13">
        <f>IF(AND(COUNT(F9:O9) &gt; 0, C9&lt;&gt;"MZ"), 'Pomocné pořadí jednotlivci'!O9, "")</f>
        <v>10</v>
      </c>
      <c r="T9" s="13" t="str">
        <f t="shared" si="2"/>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 </v>
      </c>
      <c r="U9" s="13" t="str">
        <f t="shared" si="3"/>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v>
      </c>
    </row>
    <row r="10" spans="1:21">
      <c r="A10" s="12">
        <f t="shared" si="0"/>
        <v>4</v>
      </c>
      <c r="B10" s="13">
        <f>IF($A10&lt;&gt;"",1+INT(($A10-1)/Nastavení!$B$2),"")</f>
        <v>1</v>
      </c>
      <c r="C10" s="32"/>
      <c r="D10" s="4"/>
      <c r="E10" s="66" t="s">
        <v>136</v>
      </c>
      <c r="F10" s="3"/>
      <c r="G10" s="3"/>
      <c r="H10" s="3"/>
      <c r="I10" s="3"/>
      <c r="J10" s="3"/>
      <c r="K10" s="3"/>
      <c r="L10" s="3"/>
      <c r="M10" s="3">
        <v>16</v>
      </c>
      <c r="N10" s="3">
        <v>4</v>
      </c>
      <c r="O10" s="3">
        <v>8</v>
      </c>
      <c r="P10" s="3"/>
      <c r="Q10" s="4"/>
      <c r="R10" s="13">
        <f t="shared" si="1"/>
        <v>28</v>
      </c>
      <c r="S10" s="13">
        <f>IF(AND(COUNT(F10:O10) &gt; 0, C10&lt;&gt;"MZ"), 'Pomocné pořadí jednotlivci'!O10, "")</f>
        <v>38</v>
      </c>
      <c r="T10" s="13" t="str">
        <f t="shared" si="2"/>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 </v>
      </c>
      <c r="U10" s="13" t="str">
        <f t="shared" si="3"/>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v>
      </c>
    </row>
    <row r="11" spans="1:21">
      <c r="A11" s="12">
        <f t="shared" si="0"/>
        <v>5</v>
      </c>
      <c r="B11" s="13">
        <f>IF($A11&lt;&gt;"",1+INT(($A11-1)/Nastavení!$B$2),"")</f>
        <v>1</v>
      </c>
      <c r="C11" s="32"/>
      <c r="D11" s="4"/>
      <c r="E11" s="66" t="s">
        <v>137</v>
      </c>
      <c r="F11" s="3"/>
      <c r="G11" s="3"/>
      <c r="H11" s="3"/>
      <c r="I11" s="3"/>
      <c r="J11" s="3"/>
      <c r="K11" s="3"/>
      <c r="L11" s="3"/>
      <c r="M11" s="3">
        <v>10</v>
      </c>
      <c r="N11" s="3">
        <v>14</v>
      </c>
      <c r="O11" s="3">
        <v>12</v>
      </c>
      <c r="P11" s="3"/>
      <c r="Q11" s="4"/>
      <c r="R11" s="13">
        <f t="shared" si="1"/>
        <v>36</v>
      </c>
      <c r="S11" s="13">
        <f>IF(AND(COUNT(F11:O11) &gt; 0, C11&lt;&gt;"MZ"), 'Pomocné pořadí jednotlivci'!O11, "")</f>
        <v>32</v>
      </c>
      <c r="T11" s="13" t="str">
        <f t="shared" si="2"/>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 </v>
      </c>
      <c r="U11" s="13" t="str">
        <f t="shared" si="3"/>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v>
      </c>
    </row>
    <row r="12" spans="1:21">
      <c r="A12" s="12">
        <f t="shared" si="0"/>
        <v>6</v>
      </c>
      <c r="B12" s="13">
        <f>IF($A12&lt;&gt;"",1+INT(($A12-1)/Nastavení!$B$2),"")</f>
        <v>1</v>
      </c>
      <c r="C12" s="32"/>
      <c r="D12" s="4"/>
      <c r="E12" s="66" t="s">
        <v>138</v>
      </c>
      <c r="F12" s="3"/>
      <c r="G12" s="3"/>
      <c r="H12" s="3"/>
      <c r="I12" s="3"/>
      <c r="J12" s="3"/>
      <c r="K12" s="3"/>
      <c r="L12" s="3"/>
      <c r="M12" s="3">
        <v>19</v>
      </c>
      <c r="N12" s="3">
        <v>15</v>
      </c>
      <c r="O12" s="3">
        <v>14</v>
      </c>
      <c r="P12" s="3"/>
      <c r="Q12" s="4"/>
      <c r="R12" s="13">
        <f t="shared" si="1"/>
        <v>48</v>
      </c>
      <c r="S12" s="13">
        <f>IF(AND(COUNT(F12:O12) &gt; 0, C12&lt;&gt;"MZ"), 'Pomocné pořadí jednotlivci'!O12, "")</f>
        <v>14</v>
      </c>
      <c r="T12" s="13" t="str">
        <f t="shared" si="2"/>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 </v>
      </c>
      <c r="U12" s="13" t="str">
        <f t="shared" si="3"/>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v>
      </c>
    </row>
    <row r="13" spans="1:21">
      <c r="A13" s="12">
        <f t="shared" si="0"/>
        <v>7</v>
      </c>
      <c r="B13" s="13">
        <f>IF($A13&lt;&gt;"",1+INT(($A13-1)/Nastavení!$B$2),"")</f>
        <v>2</v>
      </c>
      <c r="C13" s="32"/>
      <c r="D13" s="4"/>
      <c r="E13" s="66" t="s">
        <v>139</v>
      </c>
      <c r="F13" s="3"/>
      <c r="G13" s="3"/>
      <c r="H13" s="3"/>
      <c r="I13" s="3"/>
      <c r="J13" s="3"/>
      <c r="K13" s="3"/>
      <c r="L13" s="3"/>
      <c r="M13" s="3">
        <v>18</v>
      </c>
      <c r="N13" s="3">
        <v>17</v>
      </c>
      <c r="O13" s="3">
        <v>15</v>
      </c>
      <c r="P13" s="3"/>
      <c r="Q13" s="4"/>
      <c r="R13" s="13">
        <f t="shared" si="1"/>
        <v>50</v>
      </c>
      <c r="S13" s="13">
        <f>IF(AND(COUNT(F13:O13) &gt; 0, C13&lt;&gt;"MZ"), 'Pomocné pořadí jednotlivci'!O13, "")</f>
        <v>8</v>
      </c>
      <c r="T13" s="13" t="str">
        <f t="shared" si="2"/>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 </v>
      </c>
      <c r="U13" s="13" t="str">
        <f t="shared" si="3"/>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v>
      </c>
    </row>
    <row r="14" spans="1:21">
      <c r="A14" s="12">
        <f t="shared" si="0"/>
        <v>8</v>
      </c>
      <c r="B14" s="13">
        <f>IF($A14&lt;&gt;"",1+INT(($A14-1)/Nastavení!$B$2),"")</f>
        <v>2</v>
      </c>
      <c r="C14" s="32"/>
      <c r="D14" s="4"/>
      <c r="E14" s="66" t="s">
        <v>140</v>
      </c>
      <c r="F14" s="3"/>
      <c r="G14" s="3"/>
      <c r="H14" s="3"/>
      <c r="I14" s="3"/>
      <c r="J14" s="3"/>
      <c r="K14" s="3"/>
      <c r="L14" s="3"/>
      <c r="M14" s="3">
        <v>10</v>
      </c>
      <c r="N14" s="3">
        <v>7</v>
      </c>
      <c r="O14" s="3">
        <v>13</v>
      </c>
      <c r="P14" s="3"/>
      <c r="Q14" s="4"/>
      <c r="R14" s="13">
        <f t="shared" si="1"/>
        <v>30</v>
      </c>
      <c r="S14" s="13">
        <f>IF(AND(COUNT(F14:O14) &gt; 0, C14&lt;&gt;"MZ"), 'Pomocné pořadí jednotlivci'!O14, "")</f>
        <v>37</v>
      </c>
      <c r="T14" s="13" t="str">
        <f t="shared" si="2"/>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 </v>
      </c>
      <c r="U14" s="13" t="str">
        <f t="shared" si="3"/>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v>
      </c>
    </row>
    <row r="15" spans="1:21">
      <c r="A15" s="12">
        <f t="shared" si="0"/>
        <v>9</v>
      </c>
      <c r="B15" s="13">
        <f>IF($A15&lt;&gt;"",1+INT(($A15-1)/Nastavení!$B$2),"")</f>
        <v>2</v>
      </c>
      <c r="C15" s="32"/>
      <c r="D15" s="4"/>
      <c r="E15" s="66" t="s">
        <v>141</v>
      </c>
      <c r="F15" s="3"/>
      <c r="G15" s="3"/>
      <c r="H15" s="3"/>
      <c r="I15" s="3"/>
      <c r="J15" s="3"/>
      <c r="K15" s="3"/>
      <c r="L15" s="3"/>
      <c r="M15" s="3">
        <v>13</v>
      </c>
      <c r="N15" s="3">
        <v>10</v>
      </c>
      <c r="O15" s="3">
        <v>14</v>
      </c>
      <c r="P15" s="3"/>
      <c r="Q15" s="4"/>
      <c r="R15" s="13">
        <f t="shared" si="1"/>
        <v>37</v>
      </c>
      <c r="S15" s="13">
        <f>IF(AND(COUNT(F15:O15) &gt; 0, C15&lt;&gt;"MZ"), 'Pomocné pořadí jednotlivci'!O15, "")</f>
        <v>30</v>
      </c>
      <c r="T15" s="13" t="str">
        <f t="shared" si="2"/>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 </v>
      </c>
      <c r="U15" s="13" t="str">
        <f t="shared" si="3"/>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v>
      </c>
    </row>
    <row r="16" spans="1:21">
      <c r="A16" s="12">
        <f t="shared" si="0"/>
        <v>10</v>
      </c>
      <c r="B16" s="13">
        <f>IF($A16&lt;&gt;"",1+INT(($A16-1)/Nastavení!$B$2),"")</f>
        <v>2</v>
      </c>
      <c r="C16" s="32"/>
      <c r="D16" s="4"/>
      <c r="E16" s="66" t="s">
        <v>142</v>
      </c>
      <c r="F16" s="3"/>
      <c r="G16" s="3"/>
      <c r="H16" s="3"/>
      <c r="I16" s="3"/>
      <c r="J16" s="3"/>
      <c r="K16" s="3"/>
      <c r="L16" s="3"/>
      <c r="M16" s="3">
        <v>19</v>
      </c>
      <c r="N16" s="3">
        <v>11</v>
      </c>
      <c r="O16" s="3">
        <v>6</v>
      </c>
      <c r="P16" s="3"/>
      <c r="Q16" s="4"/>
      <c r="R16" s="13">
        <f t="shared" si="1"/>
        <v>36</v>
      </c>
      <c r="S16" s="13">
        <f>IF(AND(COUNT(F16:O16) &gt; 0, C16&lt;&gt;"MZ"), 'Pomocné pořadí jednotlivci'!O16, "")</f>
        <v>34</v>
      </c>
      <c r="T16" s="13" t="str">
        <f t="shared" si="2"/>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 </v>
      </c>
      <c r="U16" s="13" t="str">
        <f t="shared" si="3"/>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v>
      </c>
    </row>
    <row r="17" spans="1:21">
      <c r="A17" s="12">
        <f t="shared" si="0"/>
        <v>11</v>
      </c>
      <c r="B17" s="13">
        <f>IF($A17&lt;&gt;"",1+INT(($A17-1)/Nastavení!$B$2),"")</f>
        <v>2</v>
      </c>
      <c r="C17" s="32"/>
      <c r="D17" s="4"/>
      <c r="E17" s="66" t="s">
        <v>143</v>
      </c>
      <c r="F17" s="3"/>
      <c r="G17" s="3"/>
      <c r="H17" s="3"/>
      <c r="I17" s="3"/>
      <c r="J17" s="3"/>
      <c r="K17" s="3"/>
      <c r="L17" s="3"/>
      <c r="M17" s="3">
        <v>15</v>
      </c>
      <c r="N17" s="3">
        <v>15</v>
      </c>
      <c r="O17" s="3">
        <v>16</v>
      </c>
      <c r="P17" s="3"/>
      <c r="Q17" s="4"/>
      <c r="R17" s="13">
        <f t="shared" si="1"/>
        <v>46</v>
      </c>
      <c r="S17" s="13">
        <f>IF(AND(COUNT(F17:O17) &gt; 0, C17&lt;&gt;"MZ"), 'Pomocné pořadí jednotlivci'!O17, "")</f>
        <v>15</v>
      </c>
      <c r="T17" s="13" t="str">
        <f t="shared" si="2"/>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 </v>
      </c>
      <c r="U17" s="13" t="str">
        <f t="shared" si="3"/>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v>
      </c>
    </row>
    <row r="18" spans="1:21">
      <c r="A18" s="12">
        <f t="shared" si="0"/>
        <v>12</v>
      </c>
      <c r="B18" s="13">
        <f>IF($A18&lt;&gt;"",1+INT(($A18-1)/Nastavení!$B$2),"")</f>
        <v>2</v>
      </c>
      <c r="C18" s="32"/>
      <c r="D18" s="4"/>
      <c r="E18" s="66" t="s">
        <v>144</v>
      </c>
      <c r="F18" s="3"/>
      <c r="G18" s="3"/>
      <c r="H18" s="3"/>
      <c r="I18" s="3"/>
      <c r="J18" s="3"/>
      <c r="K18" s="3"/>
      <c r="L18" s="3"/>
      <c r="M18" s="3">
        <v>9</v>
      </c>
      <c r="N18" s="3">
        <v>6</v>
      </c>
      <c r="O18" s="3">
        <v>3</v>
      </c>
      <c r="P18" s="3"/>
      <c r="Q18" s="4"/>
      <c r="R18" s="13">
        <f t="shared" si="1"/>
        <v>18</v>
      </c>
      <c r="S18" s="13">
        <f>IF(AND(COUNT(F18:O18) &gt; 0, C18&lt;&gt;"MZ"), 'Pomocné pořadí jednotlivci'!O18, "")</f>
        <v>41</v>
      </c>
      <c r="T18" s="13" t="str">
        <f t="shared" si="2"/>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 </v>
      </c>
      <c r="U18" s="13" t="str">
        <f t="shared" si="3"/>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v>
      </c>
    </row>
    <row r="19" spans="1:21">
      <c r="A19" s="12">
        <f t="shared" si="0"/>
        <v>13</v>
      </c>
      <c r="B19" s="13">
        <f>IF($A19&lt;&gt;"",1+INT(($A19-1)/Nastavení!$B$2),"")</f>
        <v>3</v>
      </c>
      <c r="C19" s="32"/>
      <c r="D19" s="4"/>
      <c r="E19" s="66" t="s">
        <v>145</v>
      </c>
      <c r="F19" s="3"/>
      <c r="G19" s="3"/>
      <c r="H19" s="3"/>
      <c r="I19" s="3"/>
      <c r="J19" s="3"/>
      <c r="K19" s="3"/>
      <c r="L19" s="3"/>
      <c r="M19" s="3">
        <v>12</v>
      </c>
      <c r="N19" s="3">
        <v>16</v>
      </c>
      <c r="O19" s="3">
        <v>13</v>
      </c>
      <c r="P19" s="3"/>
      <c r="Q19" s="4"/>
      <c r="R19" s="13">
        <f t="shared" si="1"/>
        <v>41</v>
      </c>
      <c r="S19" s="13">
        <f>IF(AND(COUNT(F19:O19) &gt; 0, C19&lt;&gt;"MZ"), 'Pomocné pořadí jednotlivci'!O19, "")</f>
        <v>23</v>
      </c>
      <c r="T19" s="13" t="str">
        <f t="shared" si="2"/>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 </v>
      </c>
      <c r="U19" s="13" t="str">
        <f t="shared" si="3"/>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v>
      </c>
    </row>
    <row r="20" spans="1:21">
      <c r="A20" s="12">
        <f t="shared" si="0"/>
        <v>14</v>
      </c>
      <c r="B20" s="13">
        <f>IF($A20&lt;&gt;"",1+INT(($A20-1)/Nastavení!$B$2),"")</f>
        <v>3</v>
      </c>
      <c r="C20" s="32"/>
      <c r="D20" s="4"/>
      <c r="E20" s="66" t="s">
        <v>146</v>
      </c>
      <c r="F20" s="3"/>
      <c r="G20" s="3"/>
      <c r="H20" s="3"/>
      <c r="I20" s="3"/>
      <c r="J20" s="3"/>
      <c r="K20" s="3"/>
      <c r="L20" s="3"/>
      <c r="M20" s="3">
        <v>13</v>
      </c>
      <c r="N20" s="3">
        <v>13</v>
      </c>
      <c r="O20" s="3">
        <v>18</v>
      </c>
      <c r="P20" s="3"/>
      <c r="Q20" s="4"/>
      <c r="R20" s="13">
        <f t="shared" si="1"/>
        <v>44</v>
      </c>
      <c r="S20" s="13">
        <f>IF(AND(COUNT(F20:O20) &gt; 0, C20&lt;&gt;"MZ"), 'Pomocné pořadí jednotlivci'!O20, "")</f>
        <v>18</v>
      </c>
      <c r="T20" s="13" t="str">
        <f t="shared" si="2"/>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 </v>
      </c>
      <c r="U20" s="13" t="str">
        <f t="shared" si="3"/>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v>
      </c>
    </row>
    <row r="21" spans="1:21">
      <c r="A21" s="12">
        <f t="shared" si="0"/>
        <v>15</v>
      </c>
      <c r="B21" s="13">
        <f>IF($A21&lt;&gt;"",1+INT(($A21-1)/Nastavení!$B$2),"")</f>
        <v>3</v>
      </c>
      <c r="C21" s="32"/>
      <c r="D21" s="4"/>
      <c r="E21" s="66" t="s">
        <v>147</v>
      </c>
      <c r="F21" s="3"/>
      <c r="G21" s="3"/>
      <c r="H21" s="3"/>
      <c r="I21" s="3"/>
      <c r="J21" s="3"/>
      <c r="K21" s="3"/>
      <c r="L21" s="3"/>
      <c r="M21" s="3">
        <v>19</v>
      </c>
      <c r="N21" s="3">
        <v>12</v>
      </c>
      <c r="O21" s="3">
        <v>17</v>
      </c>
      <c r="P21" s="3"/>
      <c r="Q21" s="4"/>
      <c r="R21" s="13">
        <f t="shared" si="1"/>
        <v>48</v>
      </c>
      <c r="S21" s="13">
        <f>IF(AND(COUNT(F21:O21) &gt; 0, C21&lt;&gt;"MZ"), 'Pomocné pořadí jednotlivci'!O21, "")</f>
        <v>12</v>
      </c>
      <c r="T21" s="13" t="str">
        <f t="shared" si="2"/>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 </v>
      </c>
      <c r="U21" s="13" t="str">
        <f t="shared" si="3"/>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v>
      </c>
    </row>
    <row r="22" spans="1:21">
      <c r="A22" s="12">
        <f t="shared" si="0"/>
        <v>16</v>
      </c>
      <c r="B22" s="13">
        <f>IF($A22&lt;&gt;"",1+INT(($A22-1)/Nastavení!$B$2),"")</f>
        <v>3</v>
      </c>
      <c r="C22" s="32"/>
      <c r="D22" s="4"/>
      <c r="E22" s="66" t="s">
        <v>148</v>
      </c>
      <c r="F22" s="3"/>
      <c r="G22" s="3"/>
      <c r="H22" s="3"/>
      <c r="I22" s="3"/>
      <c r="J22" s="3"/>
      <c r="K22" s="3"/>
      <c r="L22" s="3"/>
      <c r="M22" s="3">
        <v>19</v>
      </c>
      <c r="N22" s="3">
        <v>16</v>
      </c>
      <c r="O22" s="3">
        <v>19</v>
      </c>
      <c r="P22" s="3"/>
      <c r="Q22" s="4"/>
      <c r="R22" s="13">
        <f t="shared" si="1"/>
        <v>54</v>
      </c>
      <c r="S22" s="13">
        <f>IF(AND(COUNT(F22:O22) &gt; 0, C22&lt;&gt;"MZ"), 'Pomocné pořadí jednotlivci'!O22, "")</f>
        <v>2</v>
      </c>
      <c r="T22" s="13" t="str">
        <f t="shared" si="2"/>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 </v>
      </c>
      <c r="U22" s="13" t="str">
        <f t="shared" si="3"/>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v>
      </c>
    </row>
    <row r="23" spans="1:21">
      <c r="A23" s="12">
        <f t="shared" si="0"/>
        <v>17</v>
      </c>
      <c r="B23" s="13">
        <f>IF($A23&lt;&gt;"",1+INT(($A23-1)/Nastavení!$B$2),"")</f>
        <v>3</v>
      </c>
      <c r="C23" s="32"/>
      <c r="D23" s="4"/>
      <c r="E23" s="66" t="s">
        <v>149</v>
      </c>
      <c r="F23" s="3"/>
      <c r="G23" s="3"/>
      <c r="H23" s="3"/>
      <c r="I23" s="3"/>
      <c r="J23" s="3"/>
      <c r="K23" s="3"/>
      <c r="L23" s="3"/>
      <c r="M23" s="3">
        <v>11</v>
      </c>
      <c r="N23" s="3">
        <v>8</v>
      </c>
      <c r="O23" s="3">
        <v>17</v>
      </c>
      <c r="P23" s="3"/>
      <c r="Q23" s="4"/>
      <c r="R23" s="13">
        <f t="shared" si="1"/>
        <v>36</v>
      </c>
      <c r="S23" s="13">
        <f>IF(AND(COUNT(F23:O23) &gt; 0, C23&lt;&gt;"MZ"), 'Pomocné pořadí jednotlivci'!O23, "")</f>
        <v>31</v>
      </c>
      <c r="T23" s="13" t="str">
        <f t="shared" si="2"/>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 </v>
      </c>
      <c r="U23" s="13" t="str">
        <f t="shared" si="3"/>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v>
      </c>
    </row>
    <row r="24" spans="1:21">
      <c r="A24" s="12">
        <f t="shared" si="0"/>
        <v>18</v>
      </c>
      <c r="B24" s="13">
        <f>IF($A24&lt;&gt;"",1+INT(($A24-1)/Nastavení!$B$2),"")</f>
        <v>3</v>
      </c>
      <c r="C24" s="32"/>
      <c r="D24" s="4"/>
      <c r="E24" s="66" t="s">
        <v>150</v>
      </c>
      <c r="F24" s="3"/>
      <c r="G24" s="3"/>
      <c r="H24" s="3"/>
      <c r="I24" s="3"/>
      <c r="J24" s="3"/>
      <c r="K24" s="3"/>
      <c r="L24" s="3"/>
      <c r="M24" s="3">
        <v>20</v>
      </c>
      <c r="N24" s="3">
        <v>13</v>
      </c>
      <c r="O24" s="3">
        <v>3</v>
      </c>
      <c r="P24" s="3"/>
      <c r="Q24" s="4"/>
      <c r="R24" s="13">
        <f t="shared" si="1"/>
        <v>36</v>
      </c>
      <c r="S24" s="13">
        <f>IF(AND(COUNT(F24:O24) &gt; 0, C24&lt;&gt;"MZ"), 'Pomocné pořadí jednotlivci'!O24, "")</f>
        <v>35</v>
      </c>
      <c r="T24" s="13" t="str">
        <f t="shared" si="2"/>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 </v>
      </c>
      <c r="U24" s="13" t="str">
        <f t="shared" si="3"/>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v>
      </c>
    </row>
    <row r="25" spans="1:21">
      <c r="A25" s="12">
        <f t="shared" si="0"/>
        <v>19</v>
      </c>
      <c r="B25" s="13">
        <f>IF($A25&lt;&gt;"",1+INT(($A25-1)/Nastavení!$B$2),"")</f>
        <v>4</v>
      </c>
      <c r="C25" s="32"/>
      <c r="D25" s="4"/>
      <c r="E25" s="66" t="s">
        <v>151</v>
      </c>
      <c r="F25" s="3"/>
      <c r="G25" s="3"/>
      <c r="H25" s="3"/>
      <c r="I25" s="3"/>
      <c r="J25" s="3"/>
      <c r="K25" s="3"/>
      <c r="L25" s="3"/>
      <c r="M25" s="3">
        <v>14</v>
      </c>
      <c r="N25" s="3">
        <v>12</v>
      </c>
      <c r="O25" s="3">
        <v>16</v>
      </c>
      <c r="P25" s="3"/>
      <c r="Q25" s="4"/>
      <c r="R25" s="13">
        <f t="shared" si="1"/>
        <v>42</v>
      </c>
      <c r="S25" s="13">
        <f>IF(AND(COUNT(F25:O25) &gt; 0, C25&lt;&gt;"MZ"), 'Pomocné pořadí jednotlivci'!O25, "")</f>
        <v>21</v>
      </c>
      <c r="T25" s="13" t="str">
        <f t="shared" si="2"/>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 </v>
      </c>
      <c r="U25" s="13" t="str">
        <f t="shared" si="3"/>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v>
      </c>
    </row>
    <row r="26" spans="1:21">
      <c r="A26" s="12">
        <f t="shared" si="0"/>
        <v>20</v>
      </c>
      <c r="B26" s="13">
        <f>IF($A26&lt;&gt;"",1+INT(($A26-1)/Nastavení!$B$2),"")</f>
        <v>4</v>
      </c>
      <c r="C26" s="32"/>
      <c r="D26" s="4"/>
      <c r="E26" s="66" t="s">
        <v>152</v>
      </c>
      <c r="F26" s="3"/>
      <c r="G26" s="3"/>
      <c r="H26" s="3"/>
      <c r="I26" s="3"/>
      <c r="J26" s="3"/>
      <c r="K26" s="3"/>
      <c r="L26" s="3"/>
      <c r="M26" s="3">
        <v>14</v>
      </c>
      <c r="N26" s="3">
        <v>13</v>
      </c>
      <c r="O26" s="3">
        <v>11</v>
      </c>
      <c r="P26" s="3"/>
      <c r="Q26" s="4"/>
      <c r="R26" s="13">
        <f t="shared" si="1"/>
        <v>38</v>
      </c>
      <c r="S26" s="13">
        <f>IF(AND(COUNT(F26:O26) &gt; 0, C26&lt;&gt;"MZ"), 'Pomocné pořadí jednotlivci'!O26, "")</f>
        <v>29</v>
      </c>
      <c r="T26" s="13" t="str">
        <f t="shared" si="2"/>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 </v>
      </c>
      <c r="U26" s="13" t="str">
        <f t="shared" si="3"/>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v>
      </c>
    </row>
    <row r="27" spans="1:21">
      <c r="A27" s="12">
        <f t="shared" si="0"/>
        <v>21</v>
      </c>
      <c r="B27" s="13">
        <f>IF($A27&lt;&gt;"",1+INT(($A27-1)/Nastavení!$B$2),"")</f>
        <v>4</v>
      </c>
      <c r="C27" s="32"/>
      <c r="D27" s="4"/>
      <c r="E27" s="66" t="s">
        <v>153</v>
      </c>
      <c r="F27" s="3"/>
      <c r="G27" s="3"/>
      <c r="H27" s="3"/>
      <c r="I27" s="3"/>
      <c r="J27" s="3"/>
      <c r="K27" s="3"/>
      <c r="L27" s="3"/>
      <c r="M27" s="3">
        <v>20</v>
      </c>
      <c r="N27" s="3">
        <v>19</v>
      </c>
      <c r="O27" s="3">
        <v>18</v>
      </c>
      <c r="P27" s="3"/>
      <c r="Q27" s="4"/>
      <c r="R27" s="13">
        <f t="shared" si="1"/>
        <v>57</v>
      </c>
      <c r="S27" s="13">
        <f>IF(AND(COUNT(F27:O27) &gt; 0, C27&lt;&gt;"MZ"), 'Pomocné pořadí jednotlivci'!O27, "")</f>
        <v>1</v>
      </c>
      <c r="T27" s="13" t="str">
        <f t="shared" si="2"/>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 </v>
      </c>
      <c r="U27" s="13" t="str">
        <f t="shared" si="3"/>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v>
      </c>
    </row>
    <row r="28" spans="1:21">
      <c r="A28" s="12">
        <f t="shared" si="0"/>
        <v>22</v>
      </c>
      <c r="B28" s="13">
        <f>IF($A28&lt;&gt;"",1+INT(($A28-1)/Nastavení!$B$2),"")</f>
        <v>4</v>
      </c>
      <c r="C28" s="32"/>
      <c r="D28" s="4"/>
      <c r="E28" s="66" t="s">
        <v>155</v>
      </c>
      <c r="F28" s="3"/>
      <c r="G28" s="3"/>
      <c r="H28" s="3"/>
      <c r="I28" s="3"/>
      <c r="J28" s="3"/>
      <c r="K28" s="3"/>
      <c r="L28" s="3"/>
      <c r="M28" s="3">
        <v>20</v>
      </c>
      <c r="N28" s="3">
        <v>18</v>
      </c>
      <c r="O28" s="3">
        <v>16</v>
      </c>
      <c r="P28" s="3"/>
      <c r="Q28" s="4"/>
      <c r="R28" s="13">
        <f t="shared" si="1"/>
        <v>54</v>
      </c>
      <c r="S28" s="13">
        <f>IF(AND(COUNT(F28:O28) &gt; 0, C28&lt;&gt;"MZ"), 'Pomocné pořadí jednotlivci'!O28, "")</f>
        <v>3</v>
      </c>
      <c r="T28" s="13" t="str">
        <f t="shared" si="2"/>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 </v>
      </c>
      <c r="U28" s="13" t="str">
        <f t="shared" si="3"/>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v>
      </c>
    </row>
    <row r="29" spans="1:21">
      <c r="A29" s="12">
        <f t="shared" si="0"/>
        <v>23</v>
      </c>
      <c r="B29" s="13">
        <f>IF($A29&lt;&gt;"",1+INT(($A29-1)/Nastavení!$B$2),"")</f>
        <v>4</v>
      </c>
      <c r="C29" s="32"/>
      <c r="D29" s="4"/>
      <c r="E29" s="66" t="s">
        <v>154</v>
      </c>
      <c r="F29" s="3"/>
      <c r="G29" s="3"/>
      <c r="H29" s="3"/>
      <c r="I29" s="3"/>
      <c r="J29" s="3"/>
      <c r="K29" s="3"/>
      <c r="L29" s="3"/>
      <c r="M29" s="3">
        <v>16</v>
      </c>
      <c r="N29" s="3">
        <v>18</v>
      </c>
      <c r="O29" s="3">
        <v>16</v>
      </c>
      <c r="P29" s="3"/>
      <c r="Q29" s="4"/>
      <c r="R29" s="13">
        <f t="shared" si="1"/>
        <v>50</v>
      </c>
      <c r="S29" s="13">
        <f>IF(AND(COUNT(F29:O29) &gt; 0, C29&lt;&gt;"MZ"), 'Pomocné pořadí jednotlivci'!O29, "")</f>
        <v>7</v>
      </c>
      <c r="T29" s="13" t="str">
        <f t="shared" si="2"/>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 </v>
      </c>
      <c r="U29" s="13" t="str">
        <f t="shared" si="3"/>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v>
      </c>
    </row>
    <row r="30" spans="1:21">
      <c r="A30" s="12">
        <f t="shared" si="0"/>
        <v>24</v>
      </c>
      <c r="B30" s="13">
        <f>IF($A30&lt;&gt;"",1+INT(($A30-1)/Nastavení!$B$2),"")</f>
        <v>4</v>
      </c>
      <c r="C30" s="32"/>
      <c r="D30" s="4"/>
      <c r="E30" s="66" t="s">
        <v>156</v>
      </c>
      <c r="F30" s="3"/>
      <c r="G30" s="3"/>
      <c r="H30" s="3"/>
      <c r="I30" s="3"/>
      <c r="J30" s="3"/>
      <c r="K30" s="3"/>
      <c r="L30" s="3"/>
      <c r="M30" s="3">
        <v>12</v>
      </c>
      <c r="N30" s="3">
        <v>15</v>
      </c>
      <c r="O30" s="3">
        <v>14</v>
      </c>
      <c r="P30" s="3"/>
      <c r="Q30" s="4"/>
      <c r="R30" s="13">
        <f t="shared" si="1"/>
        <v>41</v>
      </c>
      <c r="S30" s="13">
        <f>IF(AND(COUNT(F30:O30) &gt; 0, C30&lt;&gt;"MZ"), 'Pomocné pořadí jednotlivci'!O30, "")</f>
        <v>22</v>
      </c>
      <c r="T30" s="13" t="str">
        <f t="shared" si="2"/>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 </v>
      </c>
      <c r="U30" s="13" t="str">
        <f t="shared" si="3"/>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v>
      </c>
    </row>
    <row r="31" spans="1:21">
      <c r="A31" s="12">
        <f t="shared" si="0"/>
        <v>25</v>
      </c>
      <c r="B31" s="13">
        <f>IF($A31&lt;&gt;"",1+INT(($A31-1)/Nastavení!$B$2),"")</f>
        <v>5</v>
      </c>
      <c r="C31" s="32"/>
      <c r="D31" s="4"/>
      <c r="E31" s="66" t="s">
        <v>157</v>
      </c>
      <c r="F31" s="3"/>
      <c r="G31" s="3"/>
      <c r="H31" s="3"/>
      <c r="I31" s="3"/>
      <c r="J31" s="3"/>
      <c r="K31" s="3"/>
      <c r="L31" s="3"/>
      <c r="M31" s="3">
        <v>15</v>
      </c>
      <c r="N31" s="3">
        <v>11</v>
      </c>
      <c r="O31" s="3">
        <v>10</v>
      </c>
      <c r="P31" s="3"/>
      <c r="Q31" s="4"/>
      <c r="R31" s="13">
        <f t="shared" si="1"/>
        <v>36</v>
      </c>
      <c r="S31" s="13">
        <f>IF(AND(COUNT(F31:O31) &gt; 0, C31&lt;&gt;"MZ"), 'Pomocné pořadí jednotlivci'!O31, "")</f>
        <v>33</v>
      </c>
      <c r="T31" s="13" t="str">
        <f t="shared" si="2"/>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 </v>
      </c>
      <c r="U31" s="13" t="str">
        <f t="shared" si="3"/>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v>
      </c>
    </row>
    <row r="32" spans="1:21">
      <c r="A32" s="12">
        <f t="shared" si="0"/>
        <v>26</v>
      </c>
      <c r="B32" s="13">
        <f>IF($A32&lt;&gt;"",1+INT(($A32-1)/Nastavení!$B$2),"")</f>
        <v>5</v>
      </c>
      <c r="C32" s="32"/>
      <c r="D32" s="4"/>
      <c r="E32" s="66" t="s">
        <v>158</v>
      </c>
      <c r="F32" s="3"/>
      <c r="G32" s="3"/>
      <c r="H32" s="3"/>
      <c r="I32" s="3"/>
      <c r="J32" s="3"/>
      <c r="K32" s="3"/>
      <c r="L32" s="3"/>
      <c r="M32" s="3">
        <v>17</v>
      </c>
      <c r="N32" s="3">
        <v>11</v>
      </c>
      <c r="O32" s="3">
        <v>17</v>
      </c>
      <c r="P32" s="3"/>
      <c r="Q32" s="4"/>
      <c r="R32" s="13">
        <f t="shared" si="1"/>
        <v>45</v>
      </c>
      <c r="S32" s="13">
        <f>IF(AND(COUNT(F32:O32) &gt; 0, C32&lt;&gt;"MZ"), 'Pomocné pořadí jednotlivci'!O32, "")</f>
        <v>17</v>
      </c>
      <c r="T32" s="13" t="str">
        <f t="shared" si="2"/>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 </v>
      </c>
      <c r="U32" s="13" t="str">
        <f t="shared" si="3"/>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v>
      </c>
    </row>
    <row r="33" spans="1:21">
      <c r="A33" s="12">
        <f t="shared" si="0"/>
        <v>27</v>
      </c>
      <c r="B33" s="13">
        <f>IF($A33&lt;&gt;"",1+INT(($A33-1)/Nastavení!$B$2),"")</f>
        <v>5</v>
      </c>
      <c r="C33" s="32"/>
      <c r="D33" s="4"/>
      <c r="E33" s="66" t="s">
        <v>159</v>
      </c>
      <c r="F33" s="3"/>
      <c r="G33" s="3"/>
      <c r="H33" s="3"/>
      <c r="I33" s="3"/>
      <c r="J33" s="3"/>
      <c r="K33" s="3"/>
      <c r="L33" s="3"/>
      <c r="M33" s="3">
        <v>16</v>
      </c>
      <c r="N33" s="3">
        <v>16</v>
      </c>
      <c r="O33" s="3">
        <v>14</v>
      </c>
      <c r="P33" s="3"/>
      <c r="Q33" s="4"/>
      <c r="R33" s="13">
        <f t="shared" si="1"/>
        <v>46</v>
      </c>
      <c r="S33" s="13">
        <f>IF(AND(COUNT(F33:O33) &gt; 0, C33&lt;&gt;"MZ"), 'Pomocné pořadí jednotlivci'!O33, "")</f>
        <v>16</v>
      </c>
      <c r="T33" s="13" t="str">
        <f t="shared" si="2"/>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 </v>
      </c>
      <c r="U33" s="13" t="str">
        <f t="shared" si="3"/>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v>
      </c>
    </row>
    <row r="34" spans="1:21">
      <c r="A34" s="12">
        <f t="shared" si="0"/>
        <v>28</v>
      </c>
      <c r="B34" s="13">
        <f>IF($A34&lt;&gt;"",1+INT(($A34-1)/Nastavení!$B$2),"")</f>
        <v>5</v>
      </c>
      <c r="C34" s="32"/>
      <c r="D34" s="4"/>
      <c r="E34" s="66" t="s">
        <v>160</v>
      </c>
      <c r="F34" s="3"/>
      <c r="G34" s="3"/>
      <c r="H34" s="3"/>
      <c r="I34" s="3"/>
      <c r="J34" s="3"/>
      <c r="K34" s="3"/>
      <c r="L34" s="3"/>
      <c r="M34" s="3">
        <v>17</v>
      </c>
      <c r="N34" s="3">
        <v>12</v>
      </c>
      <c r="O34" s="3">
        <v>10</v>
      </c>
      <c r="P34" s="3"/>
      <c r="Q34" s="4"/>
      <c r="R34" s="13">
        <f t="shared" si="1"/>
        <v>39</v>
      </c>
      <c r="S34" s="13">
        <f>IF(AND(COUNT(F34:O34) &gt; 0, C34&lt;&gt;"MZ"), 'Pomocné pořadí jednotlivci'!O34, "")</f>
        <v>28</v>
      </c>
      <c r="T34" s="13" t="str">
        <f t="shared" si="2"/>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 </v>
      </c>
      <c r="U34" s="13" t="str">
        <f t="shared" si="3"/>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v>
      </c>
    </row>
    <row r="35" spans="1:21">
      <c r="A35" s="12">
        <f t="shared" si="0"/>
        <v>29</v>
      </c>
      <c r="B35" s="13">
        <f>IF($A35&lt;&gt;"",1+INT(($A35-1)/Nastavení!$B$2),"")</f>
        <v>5</v>
      </c>
      <c r="C35" s="32"/>
      <c r="D35" s="4"/>
      <c r="E35" s="66" t="s">
        <v>161</v>
      </c>
      <c r="F35" s="3"/>
      <c r="G35" s="3"/>
      <c r="H35" s="3"/>
      <c r="I35" s="3"/>
      <c r="J35" s="3"/>
      <c r="K35" s="3"/>
      <c r="L35" s="3"/>
      <c r="M35" s="3">
        <v>17</v>
      </c>
      <c r="N35" s="3">
        <v>17</v>
      </c>
      <c r="O35" s="3">
        <v>14</v>
      </c>
      <c r="P35" s="3"/>
      <c r="Q35" s="4"/>
      <c r="R35" s="13">
        <f t="shared" si="1"/>
        <v>48</v>
      </c>
      <c r="S35" s="13">
        <f>IF(AND(COUNT(F35:O35) &gt; 0, C35&lt;&gt;"MZ"), 'Pomocné pořadí jednotlivci'!O35, "")</f>
        <v>13</v>
      </c>
      <c r="T35" s="13" t="str">
        <f t="shared" si="2"/>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 </v>
      </c>
      <c r="U35" s="13" t="str">
        <f t="shared" si="3"/>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v>
      </c>
    </row>
    <row r="36" spans="1:21">
      <c r="A36" s="12">
        <f t="shared" si="0"/>
        <v>30</v>
      </c>
      <c r="B36" s="13">
        <f>IF($A36&lt;&gt;"",1+INT(($A36-1)/Nastavení!$B$2),"")</f>
        <v>5</v>
      </c>
      <c r="C36" s="32"/>
      <c r="D36" s="4"/>
      <c r="E36" s="66" t="s">
        <v>162</v>
      </c>
      <c r="F36" s="3"/>
      <c r="G36" s="3"/>
      <c r="H36" s="3"/>
      <c r="I36" s="3"/>
      <c r="J36" s="3"/>
      <c r="K36" s="3"/>
      <c r="L36" s="3"/>
      <c r="M36" s="3">
        <v>15</v>
      </c>
      <c r="N36" s="3">
        <v>11</v>
      </c>
      <c r="O36" s="3">
        <v>17</v>
      </c>
      <c r="P36" s="3"/>
      <c r="Q36" s="4"/>
      <c r="R36" s="13">
        <f t="shared" si="1"/>
        <v>43</v>
      </c>
      <c r="S36" s="13">
        <f>IF(AND(COUNT(F36:O36) &gt; 0, C36&lt;&gt;"MZ"), 'Pomocné pořadí jednotlivci'!O36, "")</f>
        <v>20</v>
      </c>
      <c r="T36" s="13" t="str">
        <f t="shared" si="2"/>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 </v>
      </c>
      <c r="U36" s="13" t="str">
        <f t="shared" si="3"/>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v>
      </c>
    </row>
    <row r="37" spans="1:21">
      <c r="A37" s="12">
        <f t="shared" si="0"/>
        <v>31</v>
      </c>
      <c r="B37" s="13">
        <f>IF($A37&lt;&gt;"",1+INT(($A37-1)/Nastavení!$B$2),"")</f>
        <v>6</v>
      </c>
      <c r="C37" s="32"/>
      <c r="D37" s="4"/>
      <c r="E37" s="66" t="s">
        <v>163</v>
      </c>
      <c r="F37" s="3"/>
      <c r="G37" s="3"/>
      <c r="H37" s="3"/>
      <c r="I37" s="3"/>
      <c r="J37" s="3"/>
      <c r="K37" s="3"/>
      <c r="L37" s="3"/>
      <c r="M37" s="3">
        <v>17</v>
      </c>
      <c r="N37" s="3">
        <v>14</v>
      </c>
      <c r="O37" s="3">
        <v>18</v>
      </c>
      <c r="P37" s="3"/>
      <c r="Q37" s="4"/>
      <c r="R37" s="13">
        <f t="shared" si="1"/>
        <v>49</v>
      </c>
      <c r="S37" s="13">
        <f>IF(AND(COUNT(F37:O37) &gt; 0, C37&lt;&gt;"MZ"), 'Pomocné pořadí jednotlivci'!O37, "")</f>
        <v>9</v>
      </c>
      <c r="T37" s="13" t="str">
        <f t="shared" si="2"/>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 </v>
      </c>
      <c r="U37" s="13" t="str">
        <f t="shared" si="3"/>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v>
      </c>
    </row>
    <row r="38" spans="1:21">
      <c r="A38" s="12">
        <f t="shared" si="0"/>
        <v>32</v>
      </c>
      <c r="B38" s="13">
        <f>IF($A38&lt;&gt;"",1+INT(($A38-1)/Nastavení!$B$2),"")</f>
        <v>6</v>
      </c>
      <c r="C38" s="32"/>
      <c r="D38" s="4"/>
      <c r="E38" s="66" t="s">
        <v>164</v>
      </c>
      <c r="F38" s="3"/>
      <c r="G38" s="3"/>
      <c r="H38" s="3"/>
      <c r="I38" s="3"/>
      <c r="J38" s="3"/>
      <c r="K38" s="3"/>
      <c r="L38" s="3"/>
      <c r="M38" s="3">
        <v>16</v>
      </c>
      <c r="N38" s="3">
        <v>18</v>
      </c>
      <c r="O38" s="3">
        <v>18</v>
      </c>
      <c r="P38" s="3"/>
      <c r="Q38" s="4"/>
      <c r="R38" s="13">
        <f t="shared" si="1"/>
        <v>52</v>
      </c>
      <c r="S38" s="13">
        <f>IF(AND(COUNT(F38:O38) &gt; 0, C38&lt;&gt;"MZ"), 'Pomocné pořadí jednotlivci'!O38, "")</f>
        <v>4</v>
      </c>
      <c r="T38" s="13" t="str">
        <f t="shared" si="2"/>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 </v>
      </c>
      <c r="U38" s="13" t="str">
        <f t="shared" si="3"/>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v>
      </c>
    </row>
    <row r="39" spans="1:21">
      <c r="A39" s="12">
        <f t="shared" si="0"/>
        <v>33</v>
      </c>
      <c r="B39" s="13">
        <f>IF($A39&lt;&gt;"",1+INT(($A39-1)/Nastavení!$B$2),"")</f>
        <v>6</v>
      </c>
      <c r="C39" s="32"/>
      <c r="D39" s="4"/>
      <c r="E39" s="66" t="s">
        <v>165</v>
      </c>
      <c r="F39" s="3"/>
      <c r="G39" s="3"/>
      <c r="H39" s="3"/>
      <c r="I39" s="3"/>
      <c r="J39" s="3"/>
      <c r="K39" s="3"/>
      <c r="L39" s="3"/>
      <c r="M39" s="3">
        <v>13</v>
      </c>
      <c r="N39" s="3">
        <v>18</v>
      </c>
      <c r="O39" s="3">
        <v>19</v>
      </c>
      <c r="P39" s="3"/>
      <c r="Q39" s="4"/>
      <c r="R39" s="13">
        <f t="shared" si="1"/>
        <v>50</v>
      </c>
      <c r="S39" s="13">
        <f>IF(AND(COUNT(F39:O39) &gt; 0, C39&lt;&gt;"MZ"), 'Pomocné pořadí jednotlivci'!O39, "")</f>
        <v>6</v>
      </c>
      <c r="T39" s="13" t="str">
        <f t="shared" si="2"/>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 </v>
      </c>
      <c r="U39" s="13" t="str">
        <f t="shared" si="3"/>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v>
      </c>
    </row>
    <row r="40" spans="1:21">
      <c r="A40" s="12">
        <f t="shared" si="0"/>
        <v>34</v>
      </c>
      <c r="B40" s="13">
        <f>IF($A40&lt;&gt;"",1+INT(($A40-1)/Nastavení!$B$2),"")</f>
        <v>6</v>
      </c>
      <c r="C40" s="32"/>
      <c r="D40" s="4"/>
      <c r="E40" s="66" t="s">
        <v>166</v>
      </c>
      <c r="F40" s="3"/>
      <c r="G40" s="3"/>
      <c r="H40" s="3"/>
      <c r="I40" s="3"/>
      <c r="J40" s="3"/>
      <c r="K40" s="3"/>
      <c r="L40" s="3"/>
      <c r="M40" s="3">
        <v>14</v>
      </c>
      <c r="N40" s="3">
        <v>15</v>
      </c>
      <c r="O40" s="3">
        <v>11</v>
      </c>
      <c r="P40" s="3"/>
      <c r="Q40" s="4"/>
      <c r="R40" s="13">
        <f t="shared" si="1"/>
        <v>40</v>
      </c>
      <c r="S40" s="13">
        <f>IF(AND(COUNT(F40:O40) &gt; 0, C40&lt;&gt;"MZ"), 'Pomocné pořadí jednotlivci'!O40, "")</f>
        <v>27</v>
      </c>
      <c r="T40" s="13" t="str">
        <f t="shared" si="2"/>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 </v>
      </c>
      <c r="U40" s="13" t="str">
        <f t="shared" si="3"/>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v>
      </c>
    </row>
    <row r="41" spans="1:21">
      <c r="A41" s="12">
        <f t="shared" si="0"/>
        <v>35</v>
      </c>
      <c r="B41" s="13">
        <f>IF($A41&lt;&gt;"",1+INT(($A41-1)/Nastavení!$B$2),"")</f>
        <v>6</v>
      </c>
      <c r="C41" s="32"/>
      <c r="D41" s="4"/>
      <c r="E41" s="66" t="s">
        <v>167</v>
      </c>
      <c r="F41" s="3"/>
      <c r="G41" s="3"/>
      <c r="H41" s="3"/>
      <c r="I41" s="3"/>
      <c r="J41" s="3"/>
      <c r="K41" s="3"/>
      <c r="L41" s="3"/>
      <c r="M41" s="3">
        <v>17</v>
      </c>
      <c r="N41" s="3">
        <v>17</v>
      </c>
      <c r="O41" s="3">
        <v>18</v>
      </c>
      <c r="P41" s="3"/>
      <c r="Q41" s="4"/>
      <c r="R41" s="13">
        <f t="shared" si="1"/>
        <v>52</v>
      </c>
      <c r="S41" s="13">
        <f>IF(AND(COUNT(F41:O41) &gt; 0, C41&lt;&gt;"MZ"), 'Pomocné pořadí jednotlivci'!O41, "")</f>
        <v>5</v>
      </c>
      <c r="T41" s="13" t="str">
        <f t="shared" si="2"/>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 </v>
      </c>
      <c r="U41" s="13" t="str">
        <f t="shared" si="3"/>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v>
      </c>
    </row>
    <row r="42" spans="1:21">
      <c r="A42" s="12">
        <f t="shared" si="0"/>
        <v>36</v>
      </c>
      <c r="B42" s="13">
        <f>IF($A42&lt;&gt;"",1+INT(($A42-1)/Nastavení!$B$2),"")</f>
        <v>6</v>
      </c>
      <c r="C42" s="32"/>
      <c r="D42" s="4"/>
      <c r="E42" s="66" t="s">
        <v>168</v>
      </c>
      <c r="F42" s="3"/>
      <c r="G42" s="3"/>
      <c r="H42" s="3"/>
      <c r="I42" s="3"/>
      <c r="J42" s="3"/>
      <c r="K42" s="3"/>
      <c r="L42" s="3"/>
      <c r="M42" s="3">
        <v>16</v>
      </c>
      <c r="N42" s="3">
        <v>17</v>
      </c>
      <c r="O42" s="3">
        <v>11</v>
      </c>
      <c r="P42" s="3"/>
      <c r="Q42" s="4"/>
      <c r="R42" s="13">
        <f t="shared" si="1"/>
        <v>44</v>
      </c>
      <c r="S42" s="13">
        <f>IF(AND(COUNT(F42:O42) &gt; 0, C42&lt;&gt;"MZ"), 'Pomocné pořadí jednotlivci'!O42, "")</f>
        <v>19</v>
      </c>
      <c r="T42" s="13" t="str">
        <f t="shared" si="2"/>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 </v>
      </c>
      <c r="U42" s="13" t="str">
        <f t="shared" si="3"/>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v>
      </c>
    </row>
    <row r="43" spans="1:21">
      <c r="A43" s="12">
        <f t="shared" si="0"/>
        <v>37</v>
      </c>
      <c r="B43" s="13">
        <f>IF($A43&lt;&gt;"",1+INT(($A43-1)/Nastavení!$B$2),"")</f>
        <v>7</v>
      </c>
      <c r="C43" s="32"/>
      <c r="D43" s="4"/>
      <c r="E43" s="66" t="s">
        <v>169</v>
      </c>
      <c r="F43" s="3"/>
      <c r="G43" s="3"/>
      <c r="H43" s="3"/>
      <c r="I43" s="3"/>
      <c r="J43" s="3"/>
      <c r="K43" s="3"/>
      <c r="L43" s="3"/>
      <c r="M43" s="3">
        <v>17</v>
      </c>
      <c r="N43" s="3">
        <v>9</v>
      </c>
      <c r="O43" s="3">
        <v>14</v>
      </c>
      <c r="P43" s="3"/>
      <c r="Q43" s="4"/>
      <c r="R43" s="13">
        <f t="shared" si="1"/>
        <v>40</v>
      </c>
      <c r="S43" s="13">
        <f>IF(AND(COUNT(F43:O43) &gt; 0, C43&lt;&gt;"MZ"), 'Pomocné pořadí jednotlivci'!O43, "")</f>
        <v>25</v>
      </c>
      <c r="T43" s="13" t="str">
        <f t="shared" si="2"/>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 </v>
      </c>
      <c r="U43" s="13" t="str">
        <f t="shared" si="3"/>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v>
      </c>
    </row>
    <row r="44" spans="1:21">
      <c r="A44" s="12">
        <f t="shared" si="0"/>
        <v>38</v>
      </c>
      <c r="B44" s="13">
        <f>IF($A44&lt;&gt;"",1+INT(($A44-1)/Nastavení!$B$2),"")</f>
        <v>7</v>
      </c>
      <c r="C44" s="32"/>
      <c r="D44" s="4"/>
      <c r="E44" s="66" t="s">
        <v>170</v>
      </c>
      <c r="F44" s="3"/>
      <c r="G44" s="3"/>
      <c r="H44" s="3"/>
      <c r="I44" s="3"/>
      <c r="J44" s="3"/>
      <c r="K44" s="3"/>
      <c r="L44" s="3"/>
      <c r="M44" s="3">
        <v>13</v>
      </c>
      <c r="N44" s="3">
        <v>15</v>
      </c>
      <c r="O44" s="3">
        <v>13</v>
      </c>
      <c r="P44" s="3"/>
      <c r="Q44" s="4"/>
      <c r="R44" s="13">
        <f t="shared" si="1"/>
        <v>41</v>
      </c>
      <c r="S44" s="13">
        <f>IF(AND(COUNT(F44:O44) &gt; 0, C44&lt;&gt;"MZ"), 'Pomocné pořadí jednotlivci'!O44, "")</f>
        <v>24</v>
      </c>
      <c r="T44" s="13" t="str">
        <f t="shared" si="2"/>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 </v>
      </c>
      <c r="U44" s="13" t="str">
        <f t="shared" si="3"/>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v>
      </c>
    </row>
    <row r="45" spans="1:21">
      <c r="A45" s="12">
        <f t="shared" si="0"/>
        <v>39</v>
      </c>
      <c r="B45" s="13">
        <f>IF($A45&lt;&gt;"",1+INT(($A45-1)/Nastavení!$B$2),"")</f>
        <v>7</v>
      </c>
      <c r="C45" s="32"/>
      <c r="D45" s="4"/>
      <c r="E45" s="78" t="s">
        <v>171</v>
      </c>
      <c r="F45" s="3"/>
      <c r="G45" s="3"/>
      <c r="H45" s="3"/>
      <c r="I45" s="3"/>
      <c r="J45" s="3"/>
      <c r="K45" s="3"/>
      <c r="L45" s="3"/>
      <c r="M45" s="3">
        <v>9</v>
      </c>
      <c r="N45" s="3">
        <v>14</v>
      </c>
      <c r="O45" s="3">
        <v>8</v>
      </c>
      <c r="P45" s="3"/>
      <c r="Q45" s="4"/>
      <c r="R45" s="13">
        <f t="shared" si="1"/>
        <v>31</v>
      </c>
      <c r="S45" s="13">
        <f>IF(AND(COUNT(F45:O45) &gt; 0, C45&lt;&gt;"MZ"), 'Pomocné pořadí jednotlivci'!O45, "")</f>
        <v>36</v>
      </c>
      <c r="T45" s="13" t="str">
        <f t="shared" si="2"/>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 </v>
      </c>
      <c r="U45" s="13" t="str">
        <f t="shared" si="3"/>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v>
      </c>
    </row>
    <row r="46" spans="1:21">
      <c r="A46" s="12">
        <f t="shared" si="0"/>
        <v>40</v>
      </c>
      <c r="B46" s="13">
        <f>IF($A46&lt;&gt;"",1+INT(($A46-1)/Nastavení!$B$2),"")</f>
        <v>7</v>
      </c>
      <c r="C46" s="32"/>
      <c r="D46" s="4"/>
      <c r="E46" s="78" t="s">
        <v>172</v>
      </c>
      <c r="F46" s="3"/>
      <c r="G46" s="3"/>
      <c r="H46" s="3"/>
      <c r="I46" s="3"/>
      <c r="J46" s="3"/>
      <c r="K46" s="3"/>
      <c r="L46" s="3"/>
      <c r="M46" s="3">
        <v>15</v>
      </c>
      <c r="N46" s="3">
        <v>13</v>
      </c>
      <c r="O46" s="3">
        <v>12</v>
      </c>
      <c r="P46" s="3"/>
      <c r="Q46" s="4"/>
      <c r="R46" s="13">
        <f t="shared" si="1"/>
        <v>40</v>
      </c>
      <c r="S46" s="13">
        <f>IF(AND(COUNT(F46:O46) &gt; 0, C46&lt;&gt;"MZ"), 'Pomocné pořadí jednotlivci'!O46, "")</f>
        <v>26</v>
      </c>
      <c r="T46" s="13" t="str">
        <f t="shared" si="2"/>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 </v>
      </c>
      <c r="U46" s="13" t="str">
        <f t="shared" si="3"/>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v>
      </c>
    </row>
    <row r="47" spans="1:21">
      <c r="A47" s="12">
        <f t="shared" si="0"/>
        <v>41</v>
      </c>
      <c r="B47" s="13">
        <f>IF($A47&lt;&gt;"",1+INT(($A47-1)/Nastavení!$B$2),"")</f>
        <v>7</v>
      </c>
      <c r="C47" s="32"/>
      <c r="D47" s="4"/>
      <c r="E47" s="78" t="s">
        <v>173</v>
      </c>
      <c r="F47" s="3"/>
      <c r="G47" s="3"/>
      <c r="H47" s="3"/>
      <c r="I47" s="3"/>
      <c r="J47" s="3"/>
      <c r="K47" s="3"/>
      <c r="L47" s="3"/>
      <c r="M47" s="3">
        <v>18</v>
      </c>
      <c r="N47" s="3">
        <v>17</v>
      </c>
      <c r="O47" s="3">
        <v>14</v>
      </c>
      <c r="P47" s="3"/>
      <c r="Q47" s="4"/>
      <c r="R47" s="13">
        <f t="shared" si="1"/>
        <v>49</v>
      </c>
      <c r="S47" s="13">
        <f>IF(AND(COUNT(F47:O47) &gt; 0, C47&lt;&gt;"MZ"), 'Pomocné pořadí jednotlivci'!O47, "")</f>
        <v>11</v>
      </c>
      <c r="T47" s="13" t="str">
        <f t="shared" si="2"/>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 </v>
      </c>
      <c r="U47" s="13" t="str">
        <f t="shared" si="3"/>
        <v xml:space="preserve">Barvínek Michal, St., Barvínek Michal, Ml. , Kořínek Jindřich, Kubín Vladislav, Švoma Dušan, Sláma Petr, Mach Jiří, Jakšič Martin, Vrbas František, Pecina František, Malý Pavel, Žák Svatopluk, Brunclík Jiří, Brunclík Tomáš, Pešek Josef, Sobotka Libor, St., Sobotka Libor, Ml., Luncar Pavel, Mahel Jaroslav, Pecina Petr, Vranka David, Janeček Miloš, Hrbek Václav, Studený Zbyněk, Dostál Roman, Vrzal Petr, Letáček Zbyněk, Vohralík Jiří, Štulpa František, Pacal Antonín, Maša Jiří, Bělík Michal, Vrbas Josef, Kašpar Jiří, Vala Jiří, Bělík Zdeněk, Maša Milan, Smutka Miloslav, Minař Jaroslav, Šváb Antonín, Podsedník Vladislav, , , , , , , , , , , , , , , , , , , , , , , , , , , , , , , , , , , , , , , , , , , , , , , , , , , , , , , , , , , , </v>
      </c>
    </row>
    <row r="48" spans="1:21">
      <c r="A48" s="12" t="str">
        <f t="shared" si="0"/>
        <v/>
      </c>
      <c r="B48" s="13" t="str">
        <f>IF($A48&lt;&gt;"",1+INT(($A48-1)/Nastavení!$B$2),"")</f>
        <v/>
      </c>
      <c r="C48" s="32"/>
      <c r="D48" s="4"/>
      <c r="E48" s="78"/>
      <c r="F48" s="3"/>
      <c r="G48" s="3"/>
      <c r="H48" s="3"/>
      <c r="I48" s="3"/>
      <c r="J48" s="3"/>
      <c r="K48" s="3"/>
      <c r="L48" s="3"/>
      <c r="M48" s="3"/>
      <c r="N48" s="3"/>
      <c r="O48" s="3"/>
      <c r="P48" s="3"/>
      <c r="Q48" s="4"/>
      <c r="R48" s="13" t="str">
        <f t="shared" si="1"/>
        <v/>
      </c>
      <c r="S48" s="13" t="str">
        <f>IF(AND(COUNT(F48:O48) &gt; 0, C48&lt;&gt;"MZ"), 'Pomocné pořadí jednotlivci'!O48, "")</f>
        <v/>
      </c>
      <c r="T48" s="13" t="str">
        <f t="shared" si="2"/>
        <v/>
      </c>
      <c r="U48" s="13" t="str">
        <f t="shared" si="3"/>
        <v/>
      </c>
    </row>
    <row r="49" spans="1:21">
      <c r="A49" s="12" t="str">
        <f t="shared" si="0"/>
        <v/>
      </c>
      <c r="B49" s="13" t="str">
        <f>IF($A49&lt;&gt;"",1+INT(($A49-1)/Nastavení!$B$2),"")</f>
        <v/>
      </c>
      <c r="C49" s="32"/>
      <c r="D49" s="4"/>
      <c r="E49" s="78"/>
      <c r="F49" s="3"/>
      <c r="G49" s="3"/>
      <c r="H49" s="3"/>
      <c r="I49" s="3"/>
      <c r="J49" s="3"/>
      <c r="K49" s="3"/>
      <c r="L49" s="3"/>
      <c r="M49" s="3"/>
      <c r="N49" s="3"/>
      <c r="O49" s="3"/>
      <c r="P49" s="3"/>
      <c r="Q49" s="4"/>
      <c r="R49" s="13" t="str">
        <f t="shared" si="1"/>
        <v/>
      </c>
      <c r="S49" s="13" t="str">
        <f>IF(AND(COUNT(F49:O49) &gt; 0, C49&lt;&gt;"MZ"), 'Pomocné pořadí jednotlivci'!O49, "")</f>
        <v/>
      </c>
      <c r="T49" s="13" t="str">
        <f t="shared" si="2"/>
        <v/>
      </c>
      <c r="U49" s="13" t="str">
        <f t="shared" si="3"/>
        <v/>
      </c>
    </row>
    <row r="50" spans="1:21">
      <c r="A50" s="12" t="str">
        <f t="shared" si="0"/>
        <v/>
      </c>
      <c r="B50" s="13" t="str">
        <f>IF($A50&lt;&gt;"",1+INT(($A50-1)/Nastavení!$B$2),"")</f>
        <v/>
      </c>
      <c r="C50" s="32"/>
      <c r="D50" s="4"/>
      <c r="E50" s="78"/>
      <c r="F50" s="3"/>
      <c r="G50" s="3"/>
      <c r="H50" s="3"/>
      <c r="I50" s="3"/>
      <c r="J50" s="3"/>
      <c r="K50" s="3"/>
      <c r="L50" s="3"/>
      <c r="M50" s="3"/>
      <c r="N50" s="3"/>
      <c r="O50" s="3"/>
      <c r="P50" s="3"/>
      <c r="Q50" s="4"/>
      <c r="R50" s="13" t="str">
        <f t="shared" si="1"/>
        <v/>
      </c>
      <c r="S50" s="13" t="str">
        <f>IF(AND(COUNT(F50:O50) &gt; 0, C50&lt;&gt;"MZ"), 'Pomocné pořadí jednotlivci'!O50, "")</f>
        <v/>
      </c>
      <c r="T50" s="13" t="str">
        <f t="shared" si="2"/>
        <v/>
      </c>
      <c r="U50" s="13" t="str">
        <f t="shared" si="3"/>
        <v/>
      </c>
    </row>
    <row r="51" spans="1:21">
      <c r="A51" s="12" t="str">
        <f t="shared" si="0"/>
        <v/>
      </c>
      <c r="B51" s="13" t="str">
        <f>IF($A51&lt;&gt;"",1+INT(($A51-1)/Nastavení!$B$2),"")</f>
        <v/>
      </c>
      <c r="C51" s="32"/>
      <c r="D51" s="4"/>
      <c r="E51" s="78"/>
      <c r="F51" s="3"/>
      <c r="G51" s="3"/>
      <c r="H51" s="3"/>
      <c r="I51" s="3"/>
      <c r="J51" s="3"/>
      <c r="K51" s="3"/>
      <c r="L51" s="3"/>
      <c r="M51" s="3"/>
      <c r="N51" s="3"/>
      <c r="O51" s="3"/>
      <c r="P51" s="3"/>
      <c r="Q51" s="4"/>
      <c r="R51" s="13" t="str">
        <f t="shared" si="1"/>
        <v/>
      </c>
      <c r="S51" s="13" t="str">
        <f>IF(AND(COUNT(F51:O51) &gt; 0, C51&lt;&gt;"MZ"), 'Pomocné pořadí jednotlivci'!O51, "")</f>
        <v/>
      </c>
      <c r="T51" s="13" t="str">
        <f t="shared" si="2"/>
        <v/>
      </c>
      <c r="U51" s="13" t="str">
        <f t="shared" si="3"/>
        <v/>
      </c>
    </row>
    <row r="52" spans="1:21">
      <c r="A52" s="12" t="str">
        <f t="shared" si="0"/>
        <v/>
      </c>
      <c r="B52" s="13" t="str">
        <f>IF($A52&lt;&gt;"",1+INT(($A52-1)/Nastavení!$B$2),"")</f>
        <v/>
      </c>
      <c r="C52" s="32"/>
      <c r="D52" s="4"/>
      <c r="E52" s="78"/>
      <c r="F52" s="3"/>
      <c r="G52" s="3"/>
      <c r="H52" s="3"/>
      <c r="I52" s="3"/>
      <c r="J52" s="3"/>
      <c r="K52" s="3"/>
      <c r="L52" s="3"/>
      <c r="M52" s="3"/>
      <c r="N52" s="3"/>
      <c r="O52" s="3"/>
      <c r="P52" s="3"/>
      <c r="Q52" s="4"/>
      <c r="R52" s="13" t="str">
        <f t="shared" si="1"/>
        <v/>
      </c>
      <c r="S52" s="13" t="str">
        <f>IF(AND(COUNT(F52:O52) &gt; 0, C52&lt;&gt;"MZ"), 'Pomocné pořadí jednotlivci'!O52, "")</f>
        <v/>
      </c>
      <c r="T52" s="13" t="str">
        <f t="shared" si="2"/>
        <v/>
      </c>
      <c r="U52" s="13" t="str">
        <f t="shared" si="3"/>
        <v/>
      </c>
    </row>
    <row r="53" spans="1:21">
      <c r="A53" s="12" t="str">
        <f t="shared" si="0"/>
        <v/>
      </c>
      <c r="B53" s="13" t="str">
        <f>IF($A53&lt;&gt;"",1+INT(($A53-1)/Nastavení!$B$2),"")</f>
        <v/>
      </c>
      <c r="C53" s="32"/>
      <c r="D53" s="4"/>
      <c r="E53" s="78"/>
      <c r="F53" s="3"/>
      <c r="G53" s="3"/>
      <c r="H53" s="3"/>
      <c r="I53" s="3"/>
      <c r="J53" s="3"/>
      <c r="K53" s="3"/>
      <c r="L53" s="3"/>
      <c r="M53" s="3"/>
      <c r="N53" s="3"/>
      <c r="O53" s="3"/>
      <c r="P53" s="3"/>
      <c r="Q53" s="4"/>
      <c r="R53" s="13" t="str">
        <f t="shared" si="1"/>
        <v/>
      </c>
      <c r="S53" s="13" t="str">
        <f>IF(AND(COUNT(F53:O53) &gt; 0, C53&lt;&gt;"MZ"), 'Pomocné pořadí jednotlivci'!O53, "")</f>
        <v/>
      </c>
      <c r="T53" s="13" t="str">
        <f t="shared" si="2"/>
        <v/>
      </c>
      <c r="U53" s="13" t="str">
        <f t="shared" si="3"/>
        <v/>
      </c>
    </row>
    <row r="54" spans="1:21">
      <c r="A54" s="12" t="str">
        <f t="shared" si="0"/>
        <v/>
      </c>
      <c r="B54" s="13" t="str">
        <f>IF($A54&lt;&gt;"",1+INT(($A54-1)/Nastavení!$B$2),"")</f>
        <v/>
      </c>
      <c r="C54" s="32"/>
      <c r="D54" s="4"/>
      <c r="E54" s="78"/>
      <c r="F54" s="3"/>
      <c r="G54" s="3"/>
      <c r="H54" s="3"/>
      <c r="I54" s="3"/>
      <c r="J54" s="3"/>
      <c r="K54" s="3"/>
      <c r="L54" s="3"/>
      <c r="M54" s="3"/>
      <c r="N54" s="3"/>
      <c r="O54" s="3"/>
      <c r="P54" s="3"/>
      <c r="Q54" s="4"/>
      <c r="R54" s="13" t="str">
        <f t="shared" si="1"/>
        <v/>
      </c>
      <c r="S54" s="13" t="str">
        <f>IF(AND(COUNT(F54:O54) &gt; 0, C54&lt;&gt;"MZ"), 'Pomocné pořadí jednotlivci'!O54, "")</f>
        <v/>
      </c>
      <c r="T54" s="13" t="str">
        <f t="shared" si="2"/>
        <v/>
      </c>
      <c r="U54" s="13" t="str">
        <f t="shared" si="3"/>
        <v/>
      </c>
    </row>
    <row r="55" spans="1:21">
      <c r="A55" s="12" t="str">
        <f t="shared" si="0"/>
        <v/>
      </c>
      <c r="B55" s="13" t="str">
        <f>IF($A55&lt;&gt;"",1+INT(($A55-1)/Nastavení!$B$2),"")</f>
        <v/>
      </c>
      <c r="C55" s="32"/>
      <c r="D55" s="4"/>
      <c r="E55" s="78"/>
      <c r="F55" s="3"/>
      <c r="G55" s="3"/>
      <c r="H55" s="3"/>
      <c r="I55" s="3"/>
      <c r="J55" s="3"/>
      <c r="K55" s="3"/>
      <c r="L55" s="3"/>
      <c r="M55" s="3"/>
      <c r="N55" s="3"/>
      <c r="O55" s="3"/>
      <c r="P55" s="3"/>
      <c r="Q55" s="4"/>
      <c r="R55" s="13" t="str">
        <f t="shared" si="1"/>
        <v/>
      </c>
      <c r="S55" s="13" t="str">
        <f>IF(AND(COUNT(F55:O55) &gt; 0, C55&lt;&gt;"MZ"), 'Pomocné pořadí jednotlivci'!O55, "")</f>
        <v/>
      </c>
      <c r="T55" s="13" t="str">
        <f t="shared" si="2"/>
        <v/>
      </c>
      <c r="U55" s="13" t="str">
        <f t="shared" si="3"/>
        <v/>
      </c>
    </row>
    <row r="56" spans="1:21">
      <c r="A56" s="12" t="str">
        <f t="shared" si="0"/>
        <v/>
      </c>
      <c r="B56" s="13" t="str">
        <f>IF($A56&lt;&gt;"",1+INT(($A56-1)/Nastavení!$B$2),"")</f>
        <v/>
      </c>
      <c r="C56" s="32"/>
      <c r="D56" s="4"/>
      <c r="E56" s="78"/>
      <c r="F56" s="3"/>
      <c r="G56" s="3"/>
      <c r="H56" s="3"/>
      <c r="I56" s="3"/>
      <c r="J56" s="3"/>
      <c r="K56" s="3"/>
      <c r="L56" s="3"/>
      <c r="M56" s="3"/>
      <c r="N56" s="3"/>
      <c r="O56" s="3"/>
      <c r="P56" s="3"/>
      <c r="Q56" s="4"/>
      <c r="R56" s="13" t="str">
        <f t="shared" si="1"/>
        <v/>
      </c>
      <c r="S56" s="13" t="str">
        <f>IF(AND(COUNT(F56:O56) &gt; 0, C56&lt;&gt;"MZ"), 'Pomocné pořadí jednotlivci'!O56, "")</f>
        <v/>
      </c>
      <c r="T56" s="13" t="str">
        <f t="shared" si="2"/>
        <v/>
      </c>
      <c r="U56" s="13" t="str">
        <f t="shared" si="3"/>
        <v/>
      </c>
    </row>
    <row r="57" spans="1:21">
      <c r="A57" s="12" t="str">
        <f t="shared" si="0"/>
        <v/>
      </c>
      <c r="B57" s="13" t="str">
        <f>IF($A57&lt;&gt;"",1+INT(($A57-1)/Nastavení!$B$2),"")</f>
        <v/>
      </c>
      <c r="C57" s="32"/>
      <c r="D57" s="4"/>
      <c r="E57" s="78"/>
      <c r="F57" s="3"/>
      <c r="G57" s="3"/>
      <c r="H57" s="3"/>
      <c r="I57" s="3"/>
      <c r="J57" s="3"/>
      <c r="K57" s="3"/>
      <c r="L57" s="3"/>
      <c r="M57" s="3"/>
      <c r="N57" s="3"/>
      <c r="O57" s="3"/>
      <c r="P57" s="3"/>
      <c r="Q57" s="4"/>
      <c r="R57" s="13" t="str">
        <f t="shared" si="1"/>
        <v/>
      </c>
      <c r="S57" s="13" t="str">
        <f>IF(AND(COUNT(F57:O57) &gt; 0, C57&lt;&gt;"MZ"), 'Pomocné pořadí jednotlivci'!O57, "")</f>
        <v/>
      </c>
      <c r="T57" s="13" t="str">
        <f t="shared" si="2"/>
        <v/>
      </c>
      <c r="U57" s="13" t="str">
        <f t="shared" si="3"/>
        <v/>
      </c>
    </row>
    <row r="58" spans="1:21">
      <c r="A58" s="12" t="str">
        <f t="shared" si="0"/>
        <v/>
      </c>
      <c r="B58" s="13" t="str">
        <f>IF($A58&lt;&gt;"",1+INT(($A58-1)/Nastavení!$B$2),"")</f>
        <v/>
      </c>
      <c r="C58" s="32"/>
      <c r="D58" s="4"/>
      <c r="E58" s="78"/>
      <c r="F58" s="3"/>
      <c r="G58" s="3"/>
      <c r="H58" s="3"/>
      <c r="I58" s="3"/>
      <c r="J58" s="3"/>
      <c r="K58" s="3"/>
      <c r="L58" s="3"/>
      <c r="M58" s="3"/>
      <c r="N58" s="3"/>
      <c r="O58" s="3"/>
      <c r="P58" s="3"/>
      <c r="Q58" s="4"/>
      <c r="R58" s="13" t="str">
        <f t="shared" si="1"/>
        <v/>
      </c>
      <c r="S58" s="13" t="str">
        <f>IF(AND(COUNT(F58:O58) &gt; 0, C58&lt;&gt;"MZ"), 'Pomocné pořadí jednotlivci'!O58, "")</f>
        <v/>
      </c>
      <c r="T58" s="13" t="str">
        <f t="shared" si="2"/>
        <v/>
      </c>
      <c r="U58" s="13" t="str">
        <f t="shared" si="3"/>
        <v/>
      </c>
    </row>
    <row r="59" spans="1:21">
      <c r="A59" s="12" t="str">
        <f t="shared" si="0"/>
        <v/>
      </c>
      <c r="B59" s="13" t="str">
        <f>IF($A59&lt;&gt;"",1+INT(($A59-1)/Nastavení!$B$2),"")</f>
        <v/>
      </c>
      <c r="C59" s="32"/>
      <c r="D59" s="4"/>
      <c r="E59" s="78"/>
      <c r="F59" s="3"/>
      <c r="G59" s="3"/>
      <c r="H59" s="3"/>
      <c r="I59" s="3"/>
      <c r="J59" s="3"/>
      <c r="K59" s="3"/>
      <c r="L59" s="3"/>
      <c r="M59" s="3"/>
      <c r="N59" s="3"/>
      <c r="O59" s="3"/>
      <c r="P59" s="3"/>
      <c r="Q59" s="4"/>
      <c r="R59" s="13" t="str">
        <f t="shared" si="1"/>
        <v/>
      </c>
      <c r="S59" s="13" t="str">
        <f>IF(AND(COUNT(F59:O59) &gt; 0, C59&lt;&gt;"MZ"), 'Pomocné pořadí jednotlivci'!O59, "")</f>
        <v/>
      </c>
      <c r="T59" s="13" t="str">
        <f t="shared" si="2"/>
        <v/>
      </c>
      <c r="U59" s="13" t="str">
        <f t="shared" si="3"/>
        <v/>
      </c>
    </row>
    <row r="60" spans="1:21">
      <c r="A60" s="12" t="str">
        <f t="shared" si="0"/>
        <v/>
      </c>
      <c r="B60" s="13" t="str">
        <f>IF($A60&lt;&gt;"",1+INT(($A60-1)/Nastavení!$B$2),"")</f>
        <v/>
      </c>
      <c r="C60" s="32"/>
      <c r="D60" s="4"/>
      <c r="E60" s="78"/>
      <c r="F60" s="3"/>
      <c r="G60" s="3"/>
      <c r="H60" s="3"/>
      <c r="I60" s="3"/>
      <c r="J60" s="3"/>
      <c r="K60" s="3"/>
      <c r="L60" s="3"/>
      <c r="M60" s="3"/>
      <c r="N60" s="3"/>
      <c r="O60" s="3"/>
      <c r="P60" s="3"/>
      <c r="Q60" s="4"/>
      <c r="R60" s="13" t="str">
        <f t="shared" si="1"/>
        <v/>
      </c>
      <c r="S60" s="13" t="str">
        <f>IF(AND(COUNT(F60:O60) &gt; 0, C60&lt;&gt;"MZ"), 'Pomocné pořadí jednotlivci'!O60, "")</f>
        <v/>
      </c>
      <c r="T60" s="13" t="str">
        <f t="shared" si="2"/>
        <v/>
      </c>
      <c r="U60" s="13" t="str">
        <f t="shared" si="3"/>
        <v/>
      </c>
    </row>
    <row r="61" spans="1:21">
      <c r="A61" s="12" t="str">
        <f t="shared" si="0"/>
        <v/>
      </c>
      <c r="B61" s="13" t="str">
        <f>IF($A61&lt;&gt;"",1+INT(($A61-1)/Nastavení!$B$2),"")</f>
        <v/>
      </c>
      <c r="C61" s="32"/>
      <c r="D61" s="4"/>
      <c r="E61" s="78"/>
      <c r="F61" s="3"/>
      <c r="G61" s="3"/>
      <c r="H61" s="3"/>
      <c r="I61" s="3"/>
      <c r="J61" s="3"/>
      <c r="K61" s="3"/>
      <c r="L61" s="3"/>
      <c r="M61" s="3"/>
      <c r="N61" s="3"/>
      <c r="O61" s="3"/>
      <c r="P61" s="3"/>
      <c r="Q61" s="4"/>
      <c r="R61" s="13" t="str">
        <f t="shared" si="1"/>
        <v/>
      </c>
      <c r="S61" s="13" t="str">
        <f>IF(AND(COUNT(F61:O61) &gt; 0, C61&lt;&gt;"MZ"), 'Pomocné pořadí jednotlivci'!O61, "")</f>
        <v/>
      </c>
      <c r="T61" s="13" t="str">
        <f t="shared" si="2"/>
        <v/>
      </c>
      <c r="U61" s="13" t="str">
        <f t="shared" si="3"/>
        <v/>
      </c>
    </row>
    <row r="62" spans="1:21">
      <c r="A62" s="12" t="str">
        <f t="shared" si="0"/>
        <v/>
      </c>
      <c r="B62" s="13" t="str">
        <f>IF($A62&lt;&gt;"",1+INT(($A62-1)/Nastavení!$B$2),"")</f>
        <v/>
      </c>
      <c r="C62" s="32"/>
      <c r="D62" s="4"/>
      <c r="E62" s="78"/>
      <c r="F62" s="3"/>
      <c r="G62" s="3"/>
      <c r="H62" s="3"/>
      <c r="I62" s="3"/>
      <c r="J62" s="3"/>
      <c r="K62" s="3"/>
      <c r="L62" s="3"/>
      <c r="M62" s="3"/>
      <c r="N62" s="3"/>
      <c r="O62" s="3"/>
      <c r="P62" s="3"/>
      <c r="Q62" s="4"/>
      <c r="R62" s="13" t="str">
        <f t="shared" si="1"/>
        <v/>
      </c>
      <c r="S62" s="13" t="str">
        <f>IF(AND(COUNT(F62:O62) &gt; 0, C62&lt;&gt;"MZ"), 'Pomocné pořadí jednotlivci'!O62, "")</f>
        <v/>
      </c>
      <c r="T62" s="13" t="str">
        <f t="shared" si="2"/>
        <v/>
      </c>
      <c r="U62" s="13" t="str">
        <f t="shared" si="3"/>
        <v/>
      </c>
    </row>
    <row r="63" spans="1:21">
      <c r="A63" s="12" t="str">
        <f t="shared" si="0"/>
        <v/>
      </c>
      <c r="B63" s="13" t="str">
        <f>IF($A63&lt;&gt;"",1+INT(($A63-1)/Nastavení!$B$2),"")</f>
        <v/>
      </c>
      <c r="C63" s="32"/>
      <c r="D63" s="4"/>
      <c r="E63" s="78"/>
      <c r="F63" s="3"/>
      <c r="G63" s="3"/>
      <c r="H63" s="3"/>
      <c r="I63" s="3"/>
      <c r="J63" s="3"/>
      <c r="K63" s="3"/>
      <c r="L63" s="3"/>
      <c r="M63" s="3"/>
      <c r="N63" s="3"/>
      <c r="O63" s="3"/>
      <c r="P63" s="3"/>
      <c r="Q63" s="4"/>
      <c r="R63" s="13" t="str">
        <f t="shared" si="1"/>
        <v/>
      </c>
      <c r="S63" s="13" t="str">
        <f>IF(AND(COUNT(F63:O63) &gt; 0, C63&lt;&gt;"MZ"), 'Pomocné pořadí jednotlivci'!O63, "")</f>
        <v/>
      </c>
      <c r="T63" s="13" t="str">
        <f t="shared" si="2"/>
        <v/>
      </c>
      <c r="U63" s="13" t="str">
        <f t="shared" si="3"/>
        <v/>
      </c>
    </row>
    <row r="64" spans="1:21">
      <c r="A64" s="12" t="str">
        <f t="shared" si="0"/>
        <v/>
      </c>
      <c r="B64" s="13" t="str">
        <f>IF($A64&lt;&gt;"",1+INT(($A64-1)/Nastavení!$B$2),"")</f>
        <v/>
      </c>
      <c r="C64" s="32"/>
      <c r="D64" s="4"/>
      <c r="E64" s="78"/>
      <c r="F64" s="3"/>
      <c r="G64" s="3"/>
      <c r="H64" s="3"/>
      <c r="I64" s="3"/>
      <c r="J64" s="3"/>
      <c r="K64" s="3"/>
      <c r="L64" s="3"/>
      <c r="M64" s="3"/>
      <c r="N64" s="3"/>
      <c r="O64" s="3"/>
      <c r="P64" s="3"/>
      <c r="Q64" s="4"/>
      <c r="R64" s="13" t="str">
        <f t="shared" si="1"/>
        <v/>
      </c>
      <c r="S64" s="13" t="str">
        <f>IF(AND(COUNT(F64:O64) &gt; 0, C64&lt;&gt;"MZ"), 'Pomocné pořadí jednotlivci'!O64, "")</f>
        <v/>
      </c>
      <c r="T64" s="13" t="str">
        <f t="shared" si="2"/>
        <v/>
      </c>
      <c r="U64" s="13" t="str">
        <f t="shared" si="3"/>
        <v/>
      </c>
    </row>
    <row r="65" spans="1:21">
      <c r="A65" s="12" t="str">
        <f t="shared" si="0"/>
        <v/>
      </c>
      <c r="B65" s="13" t="str">
        <f>IF($A65&lt;&gt;"",1+INT(($A65-1)/Nastavení!$B$2),"")</f>
        <v/>
      </c>
      <c r="C65" s="32"/>
      <c r="D65" s="4"/>
      <c r="E65" s="78"/>
      <c r="F65" s="3"/>
      <c r="G65" s="3"/>
      <c r="H65" s="3"/>
      <c r="I65" s="3"/>
      <c r="J65" s="3"/>
      <c r="K65" s="3"/>
      <c r="L65" s="3"/>
      <c r="M65" s="3"/>
      <c r="N65" s="3"/>
      <c r="O65" s="3"/>
      <c r="P65" s="3"/>
      <c r="Q65" s="4"/>
      <c r="R65" s="13" t="str">
        <f t="shared" si="1"/>
        <v/>
      </c>
      <c r="S65" s="13" t="str">
        <f>IF(AND(COUNT(F65:O65) &gt; 0, C65&lt;&gt;"MZ"), 'Pomocné pořadí jednotlivci'!O65, "")</f>
        <v/>
      </c>
      <c r="T65" s="13" t="str">
        <f t="shared" si="2"/>
        <v/>
      </c>
      <c r="U65" s="13" t="str">
        <f t="shared" si="3"/>
        <v/>
      </c>
    </row>
    <row r="66" spans="1:21">
      <c r="A66" s="12" t="str">
        <f t="shared" si="0"/>
        <v/>
      </c>
      <c r="B66" s="13" t="str">
        <f>IF($A66&lt;&gt;"",1+INT(($A66-1)/Nastavení!$B$2),"")</f>
        <v/>
      </c>
      <c r="C66" s="32"/>
      <c r="D66" s="4"/>
      <c r="E66" s="78"/>
      <c r="F66" s="3"/>
      <c r="G66" s="3"/>
      <c r="H66" s="3"/>
      <c r="I66" s="3"/>
      <c r="J66" s="3"/>
      <c r="K66" s="3"/>
      <c r="L66" s="3"/>
      <c r="M66" s="3"/>
      <c r="N66" s="3"/>
      <c r="O66" s="3"/>
      <c r="P66" s="3"/>
      <c r="Q66" s="4"/>
      <c r="R66" s="13" t="str">
        <f t="shared" si="1"/>
        <v/>
      </c>
      <c r="S66" s="13" t="str">
        <f>IF(AND(COUNT(F66:O66) &gt; 0, C66&lt;&gt;"MZ"), 'Pomocné pořadí jednotlivci'!O66, "")</f>
        <v/>
      </c>
      <c r="T66" s="13" t="str">
        <f t="shared" si="2"/>
        <v/>
      </c>
      <c r="U66" s="13" t="str">
        <f t="shared" si="3"/>
        <v/>
      </c>
    </row>
    <row r="67" spans="1:21">
      <c r="A67" s="12" t="str">
        <f t="shared" si="0"/>
        <v/>
      </c>
      <c r="B67" s="13" t="str">
        <f>IF($A67&lt;&gt;"",1+INT(($A67-1)/Nastavení!$B$2),"")</f>
        <v/>
      </c>
      <c r="C67" s="32"/>
      <c r="D67" s="4"/>
      <c r="E67" s="78"/>
      <c r="F67" s="3"/>
      <c r="G67" s="3"/>
      <c r="H67" s="3"/>
      <c r="I67" s="3"/>
      <c r="J67" s="3"/>
      <c r="K67" s="3"/>
      <c r="L67" s="3"/>
      <c r="M67" s="3"/>
      <c r="N67" s="3"/>
      <c r="O67" s="3"/>
      <c r="P67" s="3"/>
      <c r="Q67" s="4"/>
      <c r="R67" s="13" t="str">
        <f t="shared" si="1"/>
        <v/>
      </c>
      <c r="S67" s="13" t="str">
        <f>IF(AND(COUNT(F67:O67) &gt; 0, C67&lt;&gt;"MZ"), 'Pomocné pořadí jednotlivci'!O67, "")</f>
        <v/>
      </c>
      <c r="T67" s="13" t="str">
        <f t="shared" si="2"/>
        <v/>
      </c>
      <c r="U67" s="13" t="str">
        <f t="shared" si="3"/>
        <v/>
      </c>
    </row>
    <row r="68" spans="1:21">
      <c r="A68" s="12" t="str">
        <f t="shared" si="0"/>
        <v/>
      </c>
      <c r="B68" s="13" t="str">
        <f>IF($A68&lt;&gt;"",1+INT(($A68-1)/Nastavení!$B$2),"")</f>
        <v/>
      </c>
      <c r="C68" s="32"/>
      <c r="D68" s="4"/>
      <c r="E68" s="78"/>
      <c r="F68" s="3"/>
      <c r="G68" s="3"/>
      <c r="H68" s="3"/>
      <c r="I68" s="3"/>
      <c r="J68" s="3"/>
      <c r="K68" s="3"/>
      <c r="L68" s="3"/>
      <c r="M68" s="3"/>
      <c r="N68" s="3"/>
      <c r="O68" s="3"/>
      <c r="P68" s="3"/>
      <c r="Q68" s="4"/>
      <c r="R68" s="13" t="str">
        <f t="shared" si="1"/>
        <v/>
      </c>
      <c r="S68" s="13" t="str">
        <f>IF(AND(COUNT(F68:O68) &gt; 0, C68&lt;&gt;"MZ"), 'Pomocné pořadí jednotlivci'!O68, "")</f>
        <v/>
      </c>
      <c r="T68" s="13" t="str">
        <f t="shared" si="2"/>
        <v/>
      </c>
      <c r="U68" s="13" t="str">
        <f t="shared" si="3"/>
        <v/>
      </c>
    </row>
    <row r="69" spans="1:21">
      <c r="A69" s="12" t="str">
        <f t="shared" si="0"/>
        <v/>
      </c>
      <c r="B69" s="13" t="str">
        <f>IF($A69&lt;&gt;"",1+INT(($A69-1)/Nastavení!$B$2),"")</f>
        <v/>
      </c>
      <c r="C69" s="32"/>
      <c r="D69" s="4"/>
      <c r="E69" s="78"/>
      <c r="F69" s="3"/>
      <c r="G69" s="3"/>
      <c r="H69" s="3"/>
      <c r="I69" s="3"/>
      <c r="J69" s="3"/>
      <c r="K69" s="3"/>
      <c r="L69" s="3"/>
      <c r="M69" s="3"/>
      <c r="N69" s="3"/>
      <c r="O69" s="3"/>
      <c r="P69" s="3"/>
      <c r="Q69" s="4"/>
      <c r="R69" s="13" t="str">
        <f t="shared" si="1"/>
        <v/>
      </c>
      <c r="S69" s="13" t="str">
        <f>IF(AND(COUNT(F69:O69) &gt; 0, C69&lt;&gt;"MZ"), 'Pomocné pořadí jednotlivci'!O69, "")</f>
        <v/>
      </c>
      <c r="T69" s="13" t="str">
        <f t="shared" si="2"/>
        <v/>
      </c>
      <c r="U69" s="13" t="str">
        <f t="shared" si="3"/>
        <v/>
      </c>
    </row>
    <row r="70" spans="1:21">
      <c r="A70" s="12" t="str">
        <f t="shared" si="0"/>
        <v/>
      </c>
      <c r="B70" s="13" t="str">
        <f>IF($A70&lt;&gt;"",1+INT(($A70-1)/Nastavení!$B$2),"")</f>
        <v/>
      </c>
      <c r="C70" s="32"/>
      <c r="D70" s="4"/>
      <c r="E70" s="78"/>
      <c r="F70" s="3"/>
      <c r="G70" s="3"/>
      <c r="H70" s="3"/>
      <c r="I70" s="3"/>
      <c r="J70" s="3"/>
      <c r="K70" s="3"/>
      <c r="L70" s="3"/>
      <c r="M70" s="3"/>
      <c r="N70" s="3"/>
      <c r="O70" s="3"/>
      <c r="P70" s="3"/>
      <c r="Q70" s="4"/>
      <c r="R70" s="13" t="str">
        <f t="shared" si="1"/>
        <v/>
      </c>
      <c r="S70" s="13" t="str">
        <f>IF(AND(COUNT(F70:O70) &gt; 0, C70&lt;&gt;"MZ"), 'Pomocné pořadí jednotlivci'!O70, "")</f>
        <v/>
      </c>
      <c r="T70" s="13" t="str">
        <f t="shared" si="2"/>
        <v/>
      </c>
      <c r="U70" s="13" t="str">
        <f t="shared" si="3"/>
        <v/>
      </c>
    </row>
    <row r="71" spans="1:21">
      <c r="A71" s="12" t="str">
        <f t="shared" si="0"/>
        <v/>
      </c>
      <c r="B71" s="13" t="str">
        <f>IF($A71&lt;&gt;"",1+INT(($A71-1)/Nastavení!$B$2),"")</f>
        <v/>
      </c>
      <c r="C71" s="32"/>
      <c r="D71" s="4"/>
      <c r="E71" s="78"/>
      <c r="F71" s="3"/>
      <c r="G71" s="3"/>
      <c r="H71" s="3"/>
      <c r="I71" s="3"/>
      <c r="J71" s="3"/>
      <c r="K71" s="3"/>
      <c r="L71" s="3"/>
      <c r="M71" s="3"/>
      <c r="N71" s="3"/>
      <c r="O71" s="3"/>
      <c r="P71" s="3"/>
      <c r="Q71" s="4"/>
      <c r="R71" s="13" t="str">
        <f t="shared" si="1"/>
        <v/>
      </c>
      <c r="S71" s="13" t="str">
        <f>IF(AND(COUNT(F71:O71) &gt; 0, C71&lt;&gt;"MZ"), 'Pomocné pořadí jednotlivci'!O71, "")</f>
        <v/>
      </c>
      <c r="T71" s="13" t="str">
        <f t="shared" si="2"/>
        <v/>
      </c>
      <c r="U71" s="13" t="str">
        <f t="shared" si="3"/>
        <v/>
      </c>
    </row>
    <row r="72" spans="1:21">
      <c r="A72" s="12" t="str">
        <f t="shared" ref="A72:A107" si="4">IF(LEN(TRIM($E72)) &lt;&gt; 0, ROW()-6, "")</f>
        <v/>
      </c>
      <c r="B72" s="13" t="str">
        <f>IF($A72&lt;&gt;"",1+INT(($A72-1)/Nastavení!$B$2),"")</f>
        <v/>
      </c>
      <c r="C72" s="32"/>
      <c r="D72" s="4"/>
      <c r="E72" s="78"/>
      <c r="F72" s="3"/>
      <c r="G72" s="3"/>
      <c r="H72" s="3"/>
      <c r="I72" s="3"/>
      <c r="J72" s="3"/>
      <c r="K72" s="3"/>
      <c r="L72" s="3"/>
      <c r="M72" s="3"/>
      <c r="N72" s="3"/>
      <c r="O72" s="3"/>
      <c r="P72" s="3"/>
      <c r="Q72" s="4"/>
      <c r="R72" s="13" t="str">
        <f t="shared" ref="R72:R107" si="5">IF(AND($A72&lt;&gt;"",COUNT(F72:O72) &gt; 0), SUM($F72:$P72),"")</f>
        <v/>
      </c>
      <c r="S72" s="13" t="str">
        <f>IF(AND(COUNT(F72:O72) &gt; 0, C72&lt;&gt;"MZ"), 'Pomocné pořadí jednotlivci'!O72, "")</f>
        <v/>
      </c>
      <c r="T72" s="13" t="str">
        <f t="shared" ref="T72:T107" si="6">IF($E72&lt;&gt;"",IF($D72=$D$7,$E$7&amp;", ","")&amp;IF($D72=$D$8,$E$8&amp;", ","")&amp;IF($D72=$D$9,$E$9&amp;", ","")&amp;IF($D72=$D$10,$E$10&amp;", ","")&amp;IF($D72=$D$11,$E$11&amp;", ","")&amp;IF($D72=$D$12,$E$12&amp;", ","")&amp;IF($D72=$D$13,$E$13&amp;", ","")&amp;IF($D72=$D$14,$E$14&amp;", ","")&amp;IF($D72=$D$15,$E$15&amp;", ","")&amp;IF($D72=$D$16,$E$16&amp;", ","")&amp;IF($D72=$D$17,$E$17&amp;", ","")&amp;IF($D72=$D$18,$E$18&amp;", ","")&amp;IF($D72=$D$19,$E$19&amp;", ","")&amp;IF($D72=$D$20,$E$20&amp;", ","")&amp;IF($D72=$D$21,$E$21&amp;", ","")&amp;IF($D72=$D$22,$E$22&amp;", ","")&amp;IF($D72=$D$23,$E$23&amp;", ","")&amp;IF($D72=$D$24,$E$24&amp;", ","")&amp;IF($D72=$D$25,$E$25&amp;", ","")&amp;IF($D72=$D$26,$E$26&amp;", ","")&amp;IF($D72=$D$27,$E$27&amp;", ","")&amp;IF($D72=$D$28,$E$28&amp;", ","")&amp;IF($D72=$D$29,$E$29&amp;", ","")&amp;IF($D72=$D$30,$E$30&amp;", ","")&amp;IF($D72=$D$31,$E$31&amp;", ","")&amp;IF($D72=$D$32,$E$32&amp;", ","")&amp;IF($D72=$D$33,$E$33&amp;", ","")&amp;IF($D72=$D$34,$E$34&amp;", ","")&amp;IF($D72=$D$35,$E$35&amp;", ","")&amp;IF($D72=$D$36,$E$36&amp;", ","")&amp;IF($D72=$D$37,$E$37&amp;", ","")&amp;IF($D72=$D$38,$E$38&amp;", ","")&amp;IF($D72=$D$39,$E$39&amp;", ","")&amp;IF($D72=$D$40,$E$40&amp;", ","")&amp;IF($D72=$D$41,$E$41&amp;", ","")&amp;IF($D72=$D$42,$E$42&amp;", ","")&amp;IF($D72=$D$43,$E$43&amp;", ","")&amp;IF($D72=$D$44,$E$44&amp;", ","")&amp;IF($D72=$D$45,$E$45&amp;", ","")&amp;IF($D72=$D$46,$E$46&amp;", ","")&amp;IF($D72=$D$47,$E$47&amp;", ","")&amp;IF($D72=$D$48,$E$48&amp;", ","")&amp;IF($D72=$D$49,$E$49&amp;", ","")&amp;IF($D72=$D$50,$E$50&amp;", ","")&amp;IF($D72=$D$51,$E$51&amp;", ","")&amp;IF($D72=$D$52,$E$52&amp;", ","")&amp;IF($D72=$D$53,$E$53&amp;", ","")&amp;IF($D72=$D$54,$E$54&amp;", ","")&amp;IF($D72=$D$55,$E$55&amp;", ","")&amp;IF($D72=$D$56,$E$56&amp;", ","")&amp;IF($D72=$D$57,$E$57&amp;", ","")&amp;IF($D72=$D$58,$E$58&amp;", ","")&amp;IF($D72=$D$59,$E$59&amp;", ","")&amp;IF($D72=$D$60,$E$60&amp;", ","")&amp;IF($D72=$D$61,$E$61&amp;", ","")&amp;IF($D72=$D$62,$E$62&amp;", ","")&amp;IF($D72=$D$63,$E$63&amp;", ","")&amp;IF($D72=$D$64,$E$64&amp;", ","")&amp;IF($D72=$D$65,$E$65&amp;", ","")&amp;IF($D72=$D$66,$E$66&amp;", ","")&amp;IF($D72=$D$67,$E$67&amp;", ","")&amp;IF($D72=$D$68,$E$68&amp;", ","")&amp;IF($D72=$D$69,$E$69&amp;", ","")&amp;IF($D72=$D$70,$E$70&amp;", ","")&amp;IF($D72=$D$71,$E$71&amp;", ","")&amp;IF($D72=$D$72,$E$72&amp;", ","")&amp;IF($D72=$D$73,$E$73&amp;", ","")&amp;IF($D72=$D$74,$E$74&amp;", ","")&amp;IF($D72=$D$75,$E$75&amp;", ","")&amp;IF($D72=$D$76,$E$76&amp;", ","")&amp;IF($D72=$D$77,$E$77&amp;", ","")&amp;IF($D72=$D$78,$E$78&amp;", ","")&amp;IF($D72=$D$79,$E$79&amp;", ","")&amp;IF($D72=$D$80,$E$80&amp;", ","")&amp;IF($D72=$D$81,$E$81&amp;", ","")&amp;IF($D72=$D$82,$E$82&amp;", ","")&amp;IF($D72=$D$83,$E$83&amp;", ","")&amp;IF($D72=$D$84,$E$84&amp;", ","")&amp;IF($D72=$D$85,$E$85&amp;", ","")&amp;IF($D72=$D$86,$E$86&amp;", ","")&amp;IF($D72=$D$87,$E$87&amp;", ","")&amp;IF($D72=$D$88,$E$88&amp;", ","")&amp;IF($D72=$D$89,$E$89&amp;", ","")&amp;IF($D72=$D$90,$E$90&amp;", ","")&amp;IF($D72=$D$91,$E$91&amp;", ","")&amp;IF($D72=$D$92,$E$92&amp;", ","")&amp;IF($D72=$D$93,$E$93&amp;", ","")&amp;IF($D72=$D$94,$E$94&amp;", ","")&amp;IF($D72=$D$95,$E$95&amp;", ","")&amp;IF($D72=$D$96,$E$96&amp;", ","")&amp;IF($D72=$D$97,$E$97&amp;", ","")&amp;IF($D72=$D$98,$E$98&amp;", ","")&amp;IF($D72=$D$99,$E$99&amp;", ","")&amp;IF($D72=$D$100,$E$100&amp;", ","")&amp;IF($D72=$D$101,$E$101&amp;", ","")&amp;IF($D72=$D$102,$E$102&amp;", ","")&amp;IF($D72=$D$103,$E$103&amp;", ","")&amp;IF($D72=$D$104,$E$104&amp;", ","")&amp;IF($D72=$D$105,$E$105&amp;", ","")&amp;IF($D72=$D$106,$E$106&amp;", ","")&amp;IF($D72=$D$107,$E$107&amp;", ",""),"")</f>
        <v/>
      </c>
      <c r="U72" s="13" t="str">
        <f t="shared" ref="U72:U107" si="7">IF($T72&lt;&gt;"",LEFT($T72, LEN($T72)-2),"")</f>
        <v/>
      </c>
    </row>
    <row r="73" spans="1:21">
      <c r="A73" s="12" t="str">
        <f t="shared" si="4"/>
        <v/>
      </c>
      <c r="B73" s="13" t="str">
        <f>IF($A73&lt;&gt;"",1+INT(($A73-1)/Nastavení!$B$2),"")</f>
        <v/>
      </c>
      <c r="C73" s="32"/>
      <c r="D73" s="4"/>
      <c r="E73" s="78"/>
      <c r="F73" s="3"/>
      <c r="G73" s="3"/>
      <c r="H73" s="3"/>
      <c r="I73" s="3"/>
      <c r="J73" s="3"/>
      <c r="K73" s="3"/>
      <c r="L73" s="3"/>
      <c r="M73" s="3"/>
      <c r="N73" s="3"/>
      <c r="O73" s="3"/>
      <c r="P73" s="3"/>
      <c r="Q73" s="4"/>
      <c r="R73" s="13" t="str">
        <f t="shared" si="5"/>
        <v/>
      </c>
      <c r="S73" s="13" t="str">
        <f>IF(AND(COUNT(F73:O73) &gt; 0, C73&lt;&gt;"MZ"), 'Pomocné pořadí jednotlivci'!O73, "")</f>
        <v/>
      </c>
      <c r="T73" s="13" t="str">
        <f t="shared" si="6"/>
        <v/>
      </c>
      <c r="U73" s="13" t="str">
        <f t="shared" si="7"/>
        <v/>
      </c>
    </row>
    <row r="74" spans="1:21">
      <c r="A74" s="12" t="str">
        <f t="shared" si="4"/>
        <v/>
      </c>
      <c r="B74" s="13" t="str">
        <f>IF($A74&lt;&gt;"",1+INT(($A74-1)/Nastavení!$B$2),"")</f>
        <v/>
      </c>
      <c r="C74" s="32"/>
      <c r="D74" s="4"/>
      <c r="E74" s="78"/>
      <c r="F74" s="3"/>
      <c r="G74" s="3"/>
      <c r="H74" s="3"/>
      <c r="I74" s="3"/>
      <c r="J74" s="3"/>
      <c r="K74" s="3"/>
      <c r="L74" s="3"/>
      <c r="M74" s="3"/>
      <c r="N74" s="3"/>
      <c r="O74" s="3"/>
      <c r="P74" s="3"/>
      <c r="Q74" s="4"/>
      <c r="R74" s="13" t="str">
        <f t="shared" si="5"/>
        <v/>
      </c>
      <c r="S74" s="13" t="str">
        <f>IF(AND(COUNT(F74:O74) &gt; 0, C74&lt;&gt;"MZ"), 'Pomocné pořadí jednotlivci'!O74, "")</f>
        <v/>
      </c>
      <c r="T74" s="13" t="str">
        <f t="shared" si="6"/>
        <v/>
      </c>
      <c r="U74" s="13" t="str">
        <f t="shared" si="7"/>
        <v/>
      </c>
    </row>
    <row r="75" spans="1:21">
      <c r="A75" s="12" t="str">
        <f t="shared" si="4"/>
        <v/>
      </c>
      <c r="B75" s="13" t="str">
        <f>IF($A75&lt;&gt;"",1+INT(($A75-1)/Nastavení!$B$2),"")</f>
        <v/>
      </c>
      <c r="C75" s="32"/>
      <c r="D75" s="4"/>
      <c r="E75" s="78"/>
      <c r="F75" s="3"/>
      <c r="G75" s="3"/>
      <c r="H75" s="3"/>
      <c r="I75" s="3"/>
      <c r="J75" s="3"/>
      <c r="K75" s="3"/>
      <c r="L75" s="3"/>
      <c r="M75" s="3"/>
      <c r="N75" s="3"/>
      <c r="O75" s="3"/>
      <c r="P75" s="3"/>
      <c r="Q75" s="4"/>
      <c r="R75" s="13" t="str">
        <f t="shared" si="5"/>
        <v/>
      </c>
      <c r="S75" s="13" t="str">
        <f>IF(AND(COUNT(F75:O75) &gt; 0, C75&lt;&gt;"MZ"), 'Pomocné pořadí jednotlivci'!O75, "")</f>
        <v/>
      </c>
      <c r="T75" s="13" t="str">
        <f t="shared" si="6"/>
        <v/>
      </c>
      <c r="U75" s="13" t="str">
        <f t="shared" si="7"/>
        <v/>
      </c>
    </row>
    <row r="76" spans="1:21">
      <c r="A76" s="12" t="str">
        <f t="shared" si="4"/>
        <v/>
      </c>
      <c r="B76" s="13" t="str">
        <f>IF($A76&lt;&gt;"",1+INT(($A76-1)/Nastavení!$B$2),"")</f>
        <v/>
      </c>
      <c r="C76" s="32"/>
      <c r="D76" s="4"/>
      <c r="E76" s="78"/>
      <c r="F76" s="3"/>
      <c r="G76" s="3"/>
      <c r="H76" s="3"/>
      <c r="I76" s="3"/>
      <c r="J76" s="3"/>
      <c r="K76" s="3"/>
      <c r="L76" s="3"/>
      <c r="M76" s="3"/>
      <c r="N76" s="3"/>
      <c r="O76" s="3"/>
      <c r="P76" s="3"/>
      <c r="Q76" s="4"/>
      <c r="R76" s="13" t="str">
        <f t="shared" si="5"/>
        <v/>
      </c>
      <c r="S76" s="13" t="str">
        <f>IF(AND(COUNT(F76:O76) &gt; 0, C76&lt;&gt;"MZ"), 'Pomocné pořadí jednotlivci'!O76, "")</f>
        <v/>
      </c>
      <c r="T76" s="13" t="str">
        <f t="shared" si="6"/>
        <v/>
      </c>
      <c r="U76" s="13" t="str">
        <f t="shared" si="7"/>
        <v/>
      </c>
    </row>
    <row r="77" spans="1:21">
      <c r="A77" s="12" t="str">
        <f t="shared" si="4"/>
        <v/>
      </c>
      <c r="B77" s="13" t="str">
        <f>IF($A77&lt;&gt;"",1+INT(($A77-1)/Nastavení!$B$2),"")</f>
        <v/>
      </c>
      <c r="C77" s="32"/>
      <c r="D77" s="4"/>
      <c r="E77" s="78"/>
      <c r="F77" s="3"/>
      <c r="G77" s="3"/>
      <c r="H77" s="3"/>
      <c r="I77" s="3"/>
      <c r="J77" s="3"/>
      <c r="K77" s="3"/>
      <c r="L77" s="3"/>
      <c r="M77" s="3"/>
      <c r="N77" s="3"/>
      <c r="O77" s="3"/>
      <c r="P77" s="3"/>
      <c r="Q77" s="4"/>
      <c r="R77" s="13" t="str">
        <f t="shared" si="5"/>
        <v/>
      </c>
      <c r="S77" s="13" t="str">
        <f>IF(AND(COUNT(F77:O77) &gt; 0, C77&lt;&gt;"MZ"), 'Pomocné pořadí jednotlivci'!O77, "")</f>
        <v/>
      </c>
      <c r="T77" s="13" t="str">
        <f t="shared" si="6"/>
        <v/>
      </c>
      <c r="U77" s="13" t="str">
        <f t="shared" si="7"/>
        <v/>
      </c>
    </row>
    <row r="78" spans="1:21">
      <c r="A78" s="12" t="str">
        <f t="shared" si="4"/>
        <v/>
      </c>
      <c r="B78" s="13" t="str">
        <f>IF($A78&lt;&gt;"",1+INT(($A78-1)/Nastavení!$B$2),"")</f>
        <v/>
      </c>
      <c r="C78" s="32"/>
      <c r="D78" s="4"/>
      <c r="E78" s="78"/>
      <c r="F78" s="3"/>
      <c r="G78" s="3"/>
      <c r="H78" s="3"/>
      <c r="I78" s="3"/>
      <c r="J78" s="3"/>
      <c r="K78" s="3"/>
      <c r="L78" s="3"/>
      <c r="M78" s="3"/>
      <c r="N78" s="3"/>
      <c r="O78" s="3"/>
      <c r="P78" s="3"/>
      <c r="Q78" s="4"/>
      <c r="R78" s="13" t="str">
        <f t="shared" si="5"/>
        <v/>
      </c>
      <c r="S78" s="13" t="str">
        <f>IF(AND(COUNT(F78:O78) &gt; 0, C78&lt;&gt;"MZ"), 'Pomocné pořadí jednotlivci'!O78, "")</f>
        <v/>
      </c>
      <c r="T78" s="13" t="str">
        <f t="shared" si="6"/>
        <v/>
      </c>
      <c r="U78" s="13" t="str">
        <f t="shared" si="7"/>
        <v/>
      </c>
    </row>
    <row r="79" spans="1:21">
      <c r="A79" s="12" t="str">
        <f t="shared" si="4"/>
        <v/>
      </c>
      <c r="B79" s="13" t="str">
        <f>IF($A79&lt;&gt;"",1+INT(($A79-1)/Nastavení!$B$2),"")</f>
        <v/>
      </c>
      <c r="C79" s="32"/>
      <c r="D79" s="4"/>
      <c r="E79" s="78"/>
      <c r="F79" s="3"/>
      <c r="G79" s="3"/>
      <c r="H79" s="3"/>
      <c r="I79" s="3"/>
      <c r="J79" s="3"/>
      <c r="K79" s="3"/>
      <c r="L79" s="3"/>
      <c r="M79" s="3"/>
      <c r="N79" s="3"/>
      <c r="O79" s="3"/>
      <c r="P79" s="3"/>
      <c r="Q79" s="4"/>
      <c r="R79" s="13" t="str">
        <f t="shared" si="5"/>
        <v/>
      </c>
      <c r="S79" s="13" t="str">
        <f>IF(AND(COUNT(F79:O79) &gt; 0, C79&lt;&gt;"MZ"), 'Pomocné pořadí jednotlivci'!O79, "")</f>
        <v/>
      </c>
      <c r="T79" s="13" t="str">
        <f t="shared" si="6"/>
        <v/>
      </c>
      <c r="U79" s="13" t="str">
        <f t="shared" si="7"/>
        <v/>
      </c>
    </row>
    <row r="80" spans="1:21">
      <c r="A80" s="12" t="str">
        <f t="shared" si="4"/>
        <v/>
      </c>
      <c r="B80" s="13" t="str">
        <f>IF($A80&lt;&gt;"",1+INT(($A80-1)/Nastavení!$B$2),"")</f>
        <v/>
      </c>
      <c r="C80" s="32"/>
      <c r="D80" s="4"/>
      <c r="E80" s="78"/>
      <c r="F80" s="3"/>
      <c r="G80" s="3"/>
      <c r="H80" s="3"/>
      <c r="I80" s="3"/>
      <c r="J80" s="3"/>
      <c r="K80" s="3"/>
      <c r="L80" s="3"/>
      <c r="M80" s="3"/>
      <c r="N80" s="3"/>
      <c r="O80" s="3"/>
      <c r="P80" s="3"/>
      <c r="Q80" s="4"/>
      <c r="R80" s="13" t="str">
        <f t="shared" si="5"/>
        <v/>
      </c>
      <c r="S80" s="13" t="str">
        <f>IF(AND(COUNT(F80:O80) &gt; 0, C80&lt;&gt;"MZ"), 'Pomocné pořadí jednotlivci'!O80, "")</f>
        <v/>
      </c>
      <c r="T80" s="13" t="str">
        <f t="shared" si="6"/>
        <v/>
      </c>
      <c r="U80" s="13" t="str">
        <f t="shared" si="7"/>
        <v/>
      </c>
    </row>
    <row r="81" spans="1:21">
      <c r="A81" s="12" t="str">
        <f t="shared" si="4"/>
        <v/>
      </c>
      <c r="B81" s="13" t="str">
        <f>IF($A81&lt;&gt;"",1+INT(($A81-1)/Nastavení!$B$2),"")</f>
        <v/>
      </c>
      <c r="C81" s="32"/>
      <c r="D81" s="4"/>
      <c r="E81" s="78"/>
      <c r="F81" s="3"/>
      <c r="G81" s="3"/>
      <c r="H81" s="3"/>
      <c r="I81" s="3"/>
      <c r="J81" s="3"/>
      <c r="K81" s="3"/>
      <c r="L81" s="3"/>
      <c r="M81" s="3"/>
      <c r="N81" s="3"/>
      <c r="O81" s="3"/>
      <c r="P81" s="3"/>
      <c r="Q81" s="4"/>
      <c r="R81" s="13" t="str">
        <f t="shared" si="5"/>
        <v/>
      </c>
      <c r="S81" s="13" t="str">
        <f>IF(AND(COUNT(F81:O81) &gt; 0, C81&lt;&gt;"MZ"), 'Pomocné pořadí jednotlivci'!O81, "")</f>
        <v/>
      </c>
      <c r="T81" s="13" t="str">
        <f t="shared" si="6"/>
        <v/>
      </c>
      <c r="U81" s="13" t="str">
        <f t="shared" si="7"/>
        <v/>
      </c>
    </row>
    <row r="82" spans="1:21">
      <c r="A82" s="12" t="str">
        <f t="shared" si="4"/>
        <v/>
      </c>
      <c r="B82" s="13" t="str">
        <f>IF($A82&lt;&gt;"",1+INT(($A82-1)/Nastavení!$B$2),"")</f>
        <v/>
      </c>
      <c r="C82" s="32"/>
      <c r="D82" s="4"/>
      <c r="E82" s="78"/>
      <c r="F82" s="3"/>
      <c r="G82" s="3"/>
      <c r="H82" s="3"/>
      <c r="I82" s="3"/>
      <c r="J82" s="3"/>
      <c r="K82" s="3"/>
      <c r="L82" s="3"/>
      <c r="M82" s="3"/>
      <c r="N82" s="3"/>
      <c r="O82" s="3"/>
      <c r="P82" s="3"/>
      <c r="Q82" s="4"/>
      <c r="R82" s="13" t="str">
        <f t="shared" si="5"/>
        <v/>
      </c>
      <c r="S82" s="13" t="str">
        <f>IF(AND(COUNT(F82:O82) &gt; 0, C82&lt;&gt;"MZ"), 'Pomocné pořadí jednotlivci'!O82, "")</f>
        <v/>
      </c>
      <c r="T82" s="13" t="str">
        <f t="shared" si="6"/>
        <v/>
      </c>
      <c r="U82" s="13" t="str">
        <f t="shared" si="7"/>
        <v/>
      </c>
    </row>
    <row r="83" spans="1:21">
      <c r="A83" s="12" t="str">
        <f t="shared" si="4"/>
        <v/>
      </c>
      <c r="B83" s="13" t="str">
        <f>IF($A83&lt;&gt;"",1+INT(($A83-1)/Nastavení!$B$2),"")</f>
        <v/>
      </c>
      <c r="C83" s="32"/>
      <c r="D83" s="4"/>
      <c r="E83" s="78"/>
      <c r="F83" s="3"/>
      <c r="G83" s="3"/>
      <c r="H83" s="3"/>
      <c r="I83" s="3"/>
      <c r="J83" s="3"/>
      <c r="K83" s="3"/>
      <c r="L83" s="3"/>
      <c r="M83" s="3"/>
      <c r="N83" s="3"/>
      <c r="O83" s="3"/>
      <c r="P83" s="3"/>
      <c r="Q83" s="4"/>
      <c r="R83" s="13" t="str">
        <f t="shared" si="5"/>
        <v/>
      </c>
      <c r="S83" s="13" t="str">
        <f>IF(AND(COUNT(F83:O83) &gt; 0, C83&lt;&gt;"MZ"), 'Pomocné pořadí jednotlivci'!O83, "")</f>
        <v/>
      </c>
      <c r="T83" s="13" t="str">
        <f t="shared" si="6"/>
        <v/>
      </c>
      <c r="U83" s="13" t="str">
        <f t="shared" si="7"/>
        <v/>
      </c>
    </row>
    <row r="84" spans="1:21">
      <c r="A84" s="12" t="str">
        <f t="shared" si="4"/>
        <v/>
      </c>
      <c r="B84" s="13" t="str">
        <f>IF($A84&lt;&gt;"",1+INT(($A84-1)/Nastavení!$B$2),"")</f>
        <v/>
      </c>
      <c r="C84" s="32"/>
      <c r="D84" s="4"/>
      <c r="E84" s="78"/>
      <c r="F84" s="3"/>
      <c r="G84" s="3"/>
      <c r="H84" s="3"/>
      <c r="I84" s="3"/>
      <c r="J84" s="3"/>
      <c r="K84" s="3"/>
      <c r="L84" s="3"/>
      <c r="M84" s="3"/>
      <c r="N84" s="3"/>
      <c r="O84" s="3"/>
      <c r="P84" s="3"/>
      <c r="Q84" s="4"/>
      <c r="R84" s="13" t="str">
        <f t="shared" si="5"/>
        <v/>
      </c>
      <c r="S84" s="13" t="str">
        <f>IF(AND(COUNT(F84:O84) &gt; 0, C84&lt;&gt;"MZ"), 'Pomocné pořadí jednotlivci'!O84, "")</f>
        <v/>
      </c>
      <c r="T84" s="13" t="str">
        <f t="shared" si="6"/>
        <v/>
      </c>
      <c r="U84" s="13" t="str">
        <f t="shared" si="7"/>
        <v/>
      </c>
    </row>
    <row r="85" spans="1:21">
      <c r="A85" s="12" t="str">
        <f t="shared" si="4"/>
        <v/>
      </c>
      <c r="B85" s="13" t="str">
        <f>IF($A85&lt;&gt;"",1+INT(($A85-1)/Nastavení!$B$2),"")</f>
        <v/>
      </c>
      <c r="C85" s="32"/>
      <c r="D85" s="4"/>
      <c r="E85" s="78"/>
      <c r="F85" s="3"/>
      <c r="G85" s="3"/>
      <c r="H85" s="3"/>
      <c r="I85" s="3"/>
      <c r="J85" s="3"/>
      <c r="K85" s="3"/>
      <c r="L85" s="3"/>
      <c r="M85" s="3"/>
      <c r="N85" s="3"/>
      <c r="O85" s="3"/>
      <c r="P85" s="3"/>
      <c r="Q85" s="4"/>
      <c r="R85" s="13" t="str">
        <f t="shared" si="5"/>
        <v/>
      </c>
      <c r="S85" s="13" t="str">
        <f>IF(AND(COUNT(F85:O85) &gt; 0, C85&lt;&gt;"MZ"), 'Pomocné pořadí jednotlivci'!O85, "")</f>
        <v/>
      </c>
      <c r="T85" s="13" t="str">
        <f t="shared" si="6"/>
        <v/>
      </c>
      <c r="U85" s="13" t="str">
        <f t="shared" si="7"/>
        <v/>
      </c>
    </row>
    <row r="86" spans="1:21">
      <c r="A86" s="12" t="str">
        <f t="shared" si="4"/>
        <v/>
      </c>
      <c r="B86" s="13" t="str">
        <f>IF($A86&lt;&gt;"",1+INT(($A86-1)/Nastavení!$B$2),"")</f>
        <v/>
      </c>
      <c r="C86" s="32"/>
      <c r="D86" s="4"/>
      <c r="E86" s="78"/>
      <c r="F86" s="3"/>
      <c r="G86" s="3"/>
      <c r="H86" s="3"/>
      <c r="I86" s="3"/>
      <c r="J86" s="3"/>
      <c r="K86" s="3"/>
      <c r="L86" s="3"/>
      <c r="M86" s="3"/>
      <c r="N86" s="3"/>
      <c r="O86" s="3"/>
      <c r="P86" s="3"/>
      <c r="Q86" s="4"/>
      <c r="R86" s="13" t="str">
        <f t="shared" si="5"/>
        <v/>
      </c>
      <c r="S86" s="13" t="str">
        <f>IF(AND(COUNT(F86:O86) &gt; 0, C86&lt;&gt;"MZ"), 'Pomocné pořadí jednotlivci'!O86, "")</f>
        <v/>
      </c>
      <c r="T86" s="13" t="str">
        <f t="shared" si="6"/>
        <v/>
      </c>
      <c r="U86" s="13" t="str">
        <f t="shared" si="7"/>
        <v/>
      </c>
    </row>
    <row r="87" spans="1:21">
      <c r="A87" s="12" t="str">
        <f t="shared" si="4"/>
        <v/>
      </c>
      <c r="B87" s="13" t="str">
        <f>IF($A87&lt;&gt;"",1+INT(($A87-1)/Nastavení!$B$2),"")</f>
        <v/>
      </c>
      <c r="C87" s="32"/>
      <c r="D87" s="4"/>
      <c r="E87" s="78"/>
      <c r="F87" s="3"/>
      <c r="G87" s="3"/>
      <c r="H87" s="3"/>
      <c r="I87" s="3"/>
      <c r="J87" s="3"/>
      <c r="K87" s="3"/>
      <c r="L87" s="3"/>
      <c r="M87" s="3"/>
      <c r="N87" s="3"/>
      <c r="O87" s="3"/>
      <c r="P87" s="3"/>
      <c r="Q87" s="4"/>
      <c r="R87" s="13" t="str">
        <f t="shared" si="5"/>
        <v/>
      </c>
      <c r="S87" s="13" t="str">
        <f>IF(AND(COUNT(F87:O87) &gt; 0, C87&lt;&gt;"MZ"), 'Pomocné pořadí jednotlivci'!O87, "")</f>
        <v/>
      </c>
      <c r="T87" s="13" t="str">
        <f t="shared" si="6"/>
        <v/>
      </c>
      <c r="U87" s="13" t="str">
        <f t="shared" si="7"/>
        <v/>
      </c>
    </row>
    <row r="88" spans="1:21">
      <c r="A88" s="12" t="str">
        <f t="shared" si="4"/>
        <v/>
      </c>
      <c r="B88" s="13" t="str">
        <f>IF($A88&lt;&gt;"",1+INT(($A88-1)/Nastavení!$B$2),"")</f>
        <v/>
      </c>
      <c r="C88" s="32"/>
      <c r="D88" s="4"/>
      <c r="E88" s="78"/>
      <c r="F88" s="3"/>
      <c r="G88" s="3"/>
      <c r="H88" s="3"/>
      <c r="I88" s="3"/>
      <c r="J88" s="3"/>
      <c r="K88" s="3"/>
      <c r="L88" s="3"/>
      <c r="M88" s="3"/>
      <c r="N88" s="3"/>
      <c r="O88" s="3"/>
      <c r="P88" s="3"/>
      <c r="Q88" s="4"/>
      <c r="R88" s="13" t="str">
        <f t="shared" si="5"/>
        <v/>
      </c>
      <c r="S88" s="13" t="str">
        <f>IF(AND(COUNT(F88:O88) &gt; 0, C88&lt;&gt;"MZ"), 'Pomocné pořadí jednotlivci'!O88, "")</f>
        <v/>
      </c>
      <c r="T88" s="13" t="str">
        <f t="shared" si="6"/>
        <v/>
      </c>
      <c r="U88" s="13" t="str">
        <f t="shared" si="7"/>
        <v/>
      </c>
    </row>
    <row r="89" spans="1:21">
      <c r="A89" s="12" t="str">
        <f t="shared" si="4"/>
        <v/>
      </c>
      <c r="B89" s="13" t="str">
        <f>IF($A89&lt;&gt;"",1+INT(($A89-1)/Nastavení!$B$2),"")</f>
        <v/>
      </c>
      <c r="C89" s="32"/>
      <c r="D89" s="4"/>
      <c r="E89" s="78"/>
      <c r="F89" s="3"/>
      <c r="G89" s="3"/>
      <c r="H89" s="3"/>
      <c r="I89" s="3"/>
      <c r="J89" s="3"/>
      <c r="K89" s="3"/>
      <c r="L89" s="3"/>
      <c r="M89" s="3"/>
      <c r="N89" s="3"/>
      <c r="O89" s="3"/>
      <c r="P89" s="3"/>
      <c r="Q89" s="4"/>
      <c r="R89" s="13" t="str">
        <f t="shared" si="5"/>
        <v/>
      </c>
      <c r="S89" s="13" t="str">
        <f>IF(AND(COUNT(F89:O89) &gt; 0, C89&lt;&gt;"MZ"), 'Pomocné pořadí jednotlivci'!O89, "")</f>
        <v/>
      </c>
      <c r="T89" s="13" t="str">
        <f t="shared" si="6"/>
        <v/>
      </c>
      <c r="U89" s="13" t="str">
        <f t="shared" si="7"/>
        <v/>
      </c>
    </row>
    <row r="90" spans="1:21">
      <c r="A90" s="12" t="str">
        <f t="shared" si="4"/>
        <v/>
      </c>
      <c r="B90" s="13" t="str">
        <f>IF($A90&lt;&gt;"",1+INT(($A90-1)/Nastavení!$B$2),"")</f>
        <v/>
      </c>
      <c r="C90" s="32"/>
      <c r="D90" s="4"/>
      <c r="E90" s="78"/>
      <c r="F90" s="3"/>
      <c r="G90" s="3"/>
      <c r="H90" s="3"/>
      <c r="I90" s="3"/>
      <c r="J90" s="3"/>
      <c r="K90" s="3"/>
      <c r="L90" s="3"/>
      <c r="M90" s="3"/>
      <c r="N90" s="3"/>
      <c r="O90" s="3"/>
      <c r="P90" s="3"/>
      <c r="Q90" s="4"/>
      <c r="R90" s="13" t="str">
        <f t="shared" si="5"/>
        <v/>
      </c>
      <c r="S90" s="13" t="str">
        <f>IF(AND(COUNT(F90:O90) &gt; 0, C90&lt;&gt;"MZ"), 'Pomocné pořadí jednotlivci'!O90, "")</f>
        <v/>
      </c>
      <c r="T90" s="13" t="str">
        <f t="shared" si="6"/>
        <v/>
      </c>
      <c r="U90" s="13" t="str">
        <f t="shared" si="7"/>
        <v/>
      </c>
    </row>
    <row r="91" spans="1:21">
      <c r="A91" s="12" t="str">
        <f t="shared" si="4"/>
        <v/>
      </c>
      <c r="B91" s="13" t="str">
        <f>IF($A91&lt;&gt;"",1+INT(($A91-1)/Nastavení!$B$2),"")</f>
        <v/>
      </c>
      <c r="C91" s="32"/>
      <c r="D91" s="4"/>
      <c r="E91" s="78"/>
      <c r="F91" s="3"/>
      <c r="G91" s="3"/>
      <c r="H91" s="3"/>
      <c r="I91" s="3"/>
      <c r="J91" s="3"/>
      <c r="K91" s="3"/>
      <c r="L91" s="3"/>
      <c r="M91" s="3"/>
      <c r="N91" s="3"/>
      <c r="O91" s="3"/>
      <c r="P91" s="3"/>
      <c r="Q91" s="4"/>
      <c r="R91" s="13" t="str">
        <f t="shared" si="5"/>
        <v/>
      </c>
      <c r="S91" s="13" t="str">
        <f>IF(AND(COUNT(F91:O91) &gt; 0, C91&lt;&gt;"MZ"), 'Pomocné pořadí jednotlivci'!O91, "")</f>
        <v/>
      </c>
      <c r="T91" s="13" t="str">
        <f t="shared" si="6"/>
        <v/>
      </c>
      <c r="U91" s="13" t="str">
        <f t="shared" si="7"/>
        <v/>
      </c>
    </row>
    <row r="92" spans="1:21">
      <c r="A92" s="12" t="str">
        <f t="shared" si="4"/>
        <v/>
      </c>
      <c r="B92" s="13" t="str">
        <f>IF($A92&lt;&gt;"",1+INT(($A92-1)/Nastavení!$B$2),"")</f>
        <v/>
      </c>
      <c r="C92" s="32"/>
      <c r="D92" s="4"/>
      <c r="E92" s="78"/>
      <c r="F92" s="3"/>
      <c r="G92" s="3"/>
      <c r="H92" s="3"/>
      <c r="I92" s="3"/>
      <c r="J92" s="3"/>
      <c r="K92" s="3"/>
      <c r="L92" s="3"/>
      <c r="M92" s="3"/>
      <c r="N92" s="3"/>
      <c r="O92" s="3"/>
      <c r="P92" s="3"/>
      <c r="Q92" s="4"/>
      <c r="R92" s="13" t="str">
        <f t="shared" si="5"/>
        <v/>
      </c>
      <c r="S92" s="13" t="str">
        <f>IF(AND(COUNT(F92:O92) &gt; 0, C92&lt;&gt;"MZ"), 'Pomocné pořadí jednotlivci'!O92, "")</f>
        <v/>
      </c>
      <c r="T92" s="13" t="str">
        <f t="shared" si="6"/>
        <v/>
      </c>
      <c r="U92" s="13" t="str">
        <f t="shared" si="7"/>
        <v/>
      </c>
    </row>
    <row r="93" spans="1:21">
      <c r="A93" s="12" t="str">
        <f t="shared" si="4"/>
        <v/>
      </c>
      <c r="B93" s="13" t="str">
        <f>IF($A93&lt;&gt;"",1+INT(($A93-1)/Nastavení!$B$2),"")</f>
        <v/>
      </c>
      <c r="C93" s="32"/>
      <c r="D93" s="4"/>
      <c r="E93" s="78"/>
      <c r="F93" s="3"/>
      <c r="G93" s="3"/>
      <c r="H93" s="3"/>
      <c r="I93" s="3"/>
      <c r="J93" s="3"/>
      <c r="K93" s="3"/>
      <c r="L93" s="3"/>
      <c r="M93" s="3"/>
      <c r="N93" s="3"/>
      <c r="O93" s="3"/>
      <c r="P93" s="3"/>
      <c r="Q93" s="4"/>
      <c r="R93" s="13" t="str">
        <f t="shared" si="5"/>
        <v/>
      </c>
      <c r="S93" s="13" t="str">
        <f>IF(AND(COUNT(F93:O93) &gt; 0, C93&lt;&gt;"MZ"), 'Pomocné pořadí jednotlivci'!O93, "")</f>
        <v/>
      </c>
      <c r="T93" s="13" t="str">
        <f t="shared" si="6"/>
        <v/>
      </c>
      <c r="U93" s="13" t="str">
        <f t="shared" si="7"/>
        <v/>
      </c>
    </row>
    <row r="94" spans="1:21">
      <c r="A94" s="12" t="str">
        <f t="shared" si="4"/>
        <v/>
      </c>
      <c r="B94" s="13" t="str">
        <f>IF($A94&lt;&gt;"",1+INT(($A94-1)/Nastavení!$B$2),"")</f>
        <v/>
      </c>
      <c r="C94" s="32"/>
      <c r="D94" s="4"/>
      <c r="E94" s="78"/>
      <c r="F94" s="3"/>
      <c r="G94" s="3"/>
      <c r="H94" s="3"/>
      <c r="I94" s="3"/>
      <c r="J94" s="3"/>
      <c r="K94" s="3"/>
      <c r="L94" s="3"/>
      <c r="M94" s="3"/>
      <c r="N94" s="3"/>
      <c r="O94" s="3"/>
      <c r="P94" s="3"/>
      <c r="Q94" s="4"/>
      <c r="R94" s="13" t="str">
        <f t="shared" si="5"/>
        <v/>
      </c>
      <c r="S94" s="13" t="str">
        <f>IF(AND(COUNT(F94:O94) &gt; 0, C94&lt;&gt;"MZ"), 'Pomocné pořadí jednotlivci'!O94, "")</f>
        <v/>
      </c>
      <c r="T94" s="13" t="str">
        <f t="shared" si="6"/>
        <v/>
      </c>
      <c r="U94" s="13" t="str">
        <f t="shared" si="7"/>
        <v/>
      </c>
    </row>
    <row r="95" spans="1:21">
      <c r="A95" s="12" t="str">
        <f t="shared" si="4"/>
        <v/>
      </c>
      <c r="B95" s="13" t="str">
        <f>IF($A95&lt;&gt;"",1+INT(($A95-1)/Nastavení!$B$2),"")</f>
        <v/>
      </c>
      <c r="C95" s="32"/>
      <c r="D95" s="4"/>
      <c r="E95" s="78"/>
      <c r="F95" s="3"/>
      <c r="G95" s="3"/>
      <c r="H95" s="3"/>
      <c r="I95" s="3"/>
      <c r="J95" s="3"/>
      <c r="K95" s="3"/>
      <c r="L95" s="3"/>
      <c r="M95" s="3"/>
      <c r="N95" s="3"/>
      <c r="O95" s="3"/>
      <c r="P95" s="3"/>
      <c r="Q95" s="4"/>
      <c r="R95" s="13" t="str">
        <f t="shared" si="5"/>
        <v/>
      </c>
      <c r="S95" s="13" t="str">
        <f>IF(AND(COUNT(F95:O95) &gt; 0, C95&lt;&gt;"MZ"), 'Pomocné pořadí jednotlivci'!O95, "")</f>
        <v/>
      </c>
      <c r="T95" s="13" t="str">
        <f t="shared" si="6"/>
        <v/>
      </c>
      <c r="U95" s="13" t="str">
        <f t="shared" si="7"/>
        <v/>
      </c>
    </row>
    <row r="96" spans="1:21">
      <c r="A96" s="12" t="str">
        <f t="shared" si="4"/>
        <v/>
      </c>
      <c r="B96" s="13" t="str">
        <f>IF($A96&lt;&gt;"",1+INT(($A96-1)/Nastavení!$B$2),"")</f>
        <v/>
      </c>
      <c r="C96" s="32"/>
      <c r="D96" s="4"/>
      <c r="E96" s="78"/>
      <c r="F96" s="3"/>
      <c r="G96" s="3"/>
      <c r="H96" s="3"/>
      <c r="I96" s="3"/>
      <c r="J96" s="3"/>
      <c r="K96" s="3"/>
      <c r="L96" s="3"/>
      <c r="M96" s="3"/>
      <c r="N96" s="3"/>
      <c r="O96" s="3"/>
      <c r="P96" s="3"/>
      <c r="Q96" s="4"/>
      <c r="R96" s="13" t="str">
        <f t="shared" si="5"/>
        <v/>
      </c>
      <c r="S96" s="13" t="str">
        <f>IF(AND(COUNT(F96:O96) &gt; 0, C96&lt;&gt;"MZ"), 'Pomocné pořadí jednotlivci'!O96, "")</f>
        <v/>
      </c>
      <c r="T96" s="13" t="str">
        <f t="shared" si="6"/>
        <v/>
      </c>
      <c r="U96" s="13" t="str">
        <f t="shared" si="7"/>
        <v/>
      </c>
    </row>
    <row r="97" spans="1:21">
      <c r="A97" s="12" t="str">
        <f t="shared" si="4"/>
        <v/>
      </c>
      <c r="B97" s="13" t="str">
        <f>IF($A97&lt;&gt;"",1+INT(($A97-1)/Nastavení!$B$2),"")</f>
        <v/>
      </c>
      <c r="C97" s="32"/>
      <c r="D97" s="4"/>
      <c r="E97" s="78"/>
      <c r="F97" s="3"/>
      <c r="G97" s="3"/>
      <c r="H97" s="3"/>
      <c r="I97" s="3"/>
      <c r="J97" s="3"/>
      <c r="K97" s="3"/>
      <c r="L97" s="3"/>
      <c r="M97" s="3"/>
      <c r="N97" s="3"/>
      <c r="O97" s="3"/>
      <c r="P97" s="3"/>
      <c r="Q97" s="4"/>
      <c r="R97" s="13" t="str">
        <f t="shared" si="5"/>
        <v/>
      </c>
      <c r="S97" s="13" t="str">
        <f>IF(AND(COUNT(F97:O97) &gt; 0, C97&lt;&gt;"MZ"), 'Pomocné pořadí jednotlivci'!O97, "")</f>
        <v/>
      </c>
      <c r="T97" s="13" t="str">
        <f t="shared" si="6"/>
        <v/>
      </c>
      <c r="U97" s="13" t="str">
        <f t="shared" si="7"/>
        <v/>
      </c>
    </row>
    <row r="98" spans="1:21">
      <c r="A98" s="12" t="str">
        <f t="shared" si="4"/>
        <v/>
      </c>
      <c r="B98" s="13" t="str">
        <f>IF($A98&lt;&gt;"",1+INT(($A98-1)/Nastavení!$B$2),"")</f>
        <v/>
      </c>
      <c r="C98" s="32"/>
      <c r="D98" s="4"/>
      <c r="E98" s="78"/>
      <c r="F98" s="3"/>
      <c r="G98" s="3"/>
      <c r="H98" s="3"/>
      <c r="I98" s="3"/>
      <c r="J98" s="3"/>
      <c r="K98" s="3"/>
      <c r="L98" s="3"/>
      <c r="M98" s="3"/>
      <c r="N98" s="3"/>
      <c r="O98" s="3"/>
      <c r="P98" s="3"/>
      <c r="Q98" s="4"/>
      <c r="R98" s="13" t="str">
        <f t="shared" si="5"/>
        <v/>
      </c>
      <c r="S98" s="13" t="str">
        <f>IF(AND(COUNT(F98:O98) &gt; 0, C98&lt;&gt;"MZ"), 'Pomocné pořadí jednotlivci'!O98, "")</f>
        <v/>
      </c>
      <c r="T98" s="13" t="str">
        <f t="shared" si="6"/>
        <v/>
      </c>
      <c r="U98" s="13" t="str">
        <f t="shared" si="7"/>
        <v/>
      </c>
    </row>
    <row r="99" spans="1:21">
      <c r="A99" s="12" t="str">
        <f t="shared" si="4"/>
        <v/>
      </c>
      <c r="B99" s="13" t="str">
        <f>IF($A99&lt;&gt;"",1+INT(($A99-1)/Nastavení!$B$2),"")</f>
        <v/>
      </c>
      <c r="C99" s="32"/>
      <c r="D99" s="4"/>
      <c r="E99" s="78"/>
      <c r="F99" s="3"/>
      <c r="G99" s="3"/>
      <c r="H99" s="3"/>
      <c r="I99" s="3"/>
      <c r="J99" s="3"/>
      <c r="K99" s="3"/>
      <c r="L99" s="3"/>
      <c r="M99" s="3"/>
      <c r="N99" s="3"/>
      <c r="O99" s="3"/>
      <c r="P99" s="3"/>
      <c r="Q99" s="4"/>
      <c r="R99" s="13" t="str">
        <f t="shared" si="5"/>
        <v/>
      </c>
      <c r="S99" s="13" t="str">
        <f>IF(AND(COUNT(F99:O99) &gt; 0, C99&lt;&gt;"MZ"), 'Pomocné pořadí jednotlivci'!O99, "")</f>
        <v/>
      </c>
      <c r="T99" s="13" t="str">
        <f t="shared" si="6"/>
        <v/>
      </c>
      <c r="U99" s="13" t="str">
        <f t="shared" si="7"/>
        <v/>
      </c>
    </row>
    <row r="100" spans="1:21">
      <c r="A100" s="12" t="str">
        <f t="shared" si="4"/>
        <v/>
      </c>
      <c r="B100" s="13" t="str">
        <f>IF($A100&lt;&gt;"",1+INT(($A100-1)/Nastavení!$B$2),"")</f>
        <v/>
      </c>
      <c r="C100" s="32"/>
      <c r="D100" s="4"/>
      <c r="E100" s="78"/>
      <c r="F100" s="3"/>
      <c r="G100" s="3"/>
      <c r="H100" s="3"/>
      <c r="I100" s="3"/>
      <c r="J100" s="3"/>
      <c r="K100" s="3"/>
      <c r="L100" s="3"/>
      <c r="M100" s="3"/>
      <c r="N100" s="3"/>
      <c r="O100" s="3"/>
      <c r="P100" s="3"/>
      <c r="Q100" s="4"/>
      <c r="R100" s="13" t="str">
        <f t="shared" si="5"/>
        <v/>
      </c>
      <c r="S100" s="13" t="str">
        <f>IF(AND(COUNT(F100:O100) &gt; 0, C100&lt;&gt;"MZ"), 'Pomocné pořadí jednotlivci'!O100, "")</f>
        <v/>
      </c>
      <c r="T100" s="13" t="str">
        <f t="shared" si="6"/>
        <v/>
      </c>
      <c r="U100" s="13" t="str">
        <f t="shared" si="7"/>
        <v/>
      </c>
    </row>
    <row r="101" spans="1:21">
      <c r="A101" s="12" t="str">
        <f t="shared" si="4"/>
        <v/>
      </c>
      <c r="B101" s="13" t="str">
        <f>IF($A101&lt;&gt;"",1+INT(($A101-1)/Nastavení!$B$2),"")</f>
        <v/>
      </c>
      <c r="C101" s="32"/>
      <c r="D101" s="4"/>
      <c r="E101" s="78"/>
      <c r="F101" s="3"/>
      <c r="G101" s="3"/>
      <c r="H101" s="3"/>
      <c r="I101" s="3"/>
      <c r="J101" s="3"/>
      <c r="K101" s="3"/>
      <c r="L101" s="3"/>
      <c r="M101" s="3"/>
      <c r="N101" s="3"/>
      <c r="O101" s="3"/>
      <c r="P101" s="3"/>
      <c r="Q101" s="4"/>
      <c r="R101" s="13" t="str">
        <f t="shared" si="5"/>
        <v/>
      </c>
      <c r="S101" s="13" t="str">
        <f>IF(AND(COUNT(F101:O101) &gt; 0, C101&lt;&gt;"MZ"), 'Pomocné pořadí jednotlivci'!O101, "")</f>
        <v/>
      </c>
      <c r="T101" s="13" t="str">
        <f t="shared" si="6"/>
        <v/>
      </c>
      <c r="U101" s="13" t="str">
        <f t="shared" si="7"/>
        <v/>
      </c>
    </row>
    <row r="102" spans="1:21">
      <c r="A102" s="12" t="str">
        <f t="shared" si="4"/>
        <v/>
      </c>
      <c r="B102" s="13" t="str">
        <f>IF($A102&lt;&gt;"",1+INT(($A102-1)/Nastavení!$B$2),"")</f>
        <v/>
      </c>
      <c r="C102" s="32"/>
      <c r="D102" s="4"/>
      <c r="E102" s="78"/>
      <c r="F102" s="3"/>
      <c r="G102" s="3"/>
      <c r="H102" s="3"/>
      <c r="I102" s="3"/>
      <c r="J102" s="3"/>
      <c r="K102" s="3"/>
      <c r="L102" s="3"/>
      <c r="M102" s="3"/>
      <c r="N102" s="3"/>
      <c r="O102" s="3"/>
      <c r="P102" s="3"/>
      <c r="Q102" s="4"/>
      <c r="R102" s="13" t="str">
        <f t="shared" si="5"/>
        <v/>
      </c>
      <c r="S102" s="13" t="str">
        <f>IF(AND(COUNT(F102:O102) &gt; 0, C102&lt;&gt;"MZ"), 'Pomocné pořadí jednotlivci'!O102, "")</f>
        <v/>
      </c>
      <c r="T102" s="13" t="str">
        <f t="shared" si="6"/>
        <v/>
      </c>
      <c r="U102" s="13" t="str">
        <f t="shared" si="7"/>
        <v/>
      </c>
    </row>
    <row r="103" spans="1:21">
      <c r="A103" s="12" t="str">
        <f t="shared" si="4"/>
        <v/>
      </c>
      <c r="B103" s="13" t="str">
        <f>IF($A103&lt;&gt;"",1+INT(($A103-1)/Nastavení!$B$2),"")</f>
        <v/>
      </c>
      <c r="C103" s="32"/>
      <c r="D103" s="4"/>
      <c r="E103" s="78"/>
      <c r="F103" s="3"/>
      <c r="G103" s="3"/>
      <c r="H103" s="3"/>
      <c r="I103" s="3"/>
      <c r="J103" s="3"/>
      <c r="K103" s="3"/>
      <c r="L103" s="3"/>
      <c r="M103" s="3"/>
      <c r="N103" s="3"/>
      <c r="O103" s="3"/>
      <c r="P103" s="3"/>
      <c r="Q103" s="4"/>
      <c r="R103" s="13" t="str">
        <f t="shared" si="5"/>
        <v/>
      </c>
      <c r="S103" s="13" t="str">
        <f>IF(AND(COUNT(F103:O103) &gt; 0, C103&lt;&gt;"MZ"), 'Pomocné pořadí jednotlivci'!O103, "")</f>
        <v/>
      </c>
      <c r="T103" s="13" t="str">
        <f t="shared" si="6"/>
        <v/>
      </c>
      <c r="U103" s="13" t="str">
        <f t="shared" si="7"/>
        <v/>
      </c>
    </row>
    <row r="104" spans="1:21">
      <c r="A104" s="12" t="str">
        <f t="shared" si="4"/>
        <v/>
      </c>
      <c r="B104" s="13" t="str">
        <f>IF($A104&lt;&gt;"",1+INT(($A104-1)/Nastavení!$B$2),"")</f>
        <v/>
      </c>
      <c r="C104" s="32"/>
      <c r="D104" s="4"/>
      <c r="E104" s="78"/>
      <c r="F104" s="3"/>
      <c r="G104" s="3"/>
      <c r="H104" s="3"/>
      <c r="I104" s="3"/>
      <c r="J104" s="3"/>
      <c r="K104" s="3"/>
      <c r="L104" s="3"/>
      <c r="M104" s="3"/>
      <c r="N104" s="3"/>
      <c r="O104" s="3"/>
      <c r="P104" s="3"/>
      <c r="Q104" s="4"/>
      <c r="R104" s="13" t="str">
        <f t="shared" si="5"/>
        <v/>
      </c>
      <c r="S104" s="13" t="str">
        <f>IF(AND(COUNT(F104:O104) &gt; 0, C104&lt;&gt;"MZ"), 'Pomocné pořadí jednotlivci'!O104, "")</f>
        <v/>
      </c>
      <c r="T104" s="13" t="str">
        <f t="shared" si="6"/>
        <v/>
      </c>
      <c r="U104" s="13" t="str">
        <f t="shared" si="7"/>
        <v/>
      </c>
    </row>
    <row r="105" spans="1:21">
      <c r="A105" s="12" t="str">
        <f t="shared" si="4"/>
        <v/>
      </c>
      <c r="B105" s="13" t="str">
        <f>IF($A105&lt;&gt;"",1+INT(($A105-1)/Nastavení!$B$2),"")</f>
        <v/>
      </c>
      <c r="C105" s="32"/>
      <c r="D105" s="4"/>
      <c r="E105" s="78"/>
      <c r="F105" s="3"/>
      <c r="G105" s="3"/>
      <c r="H105" s="3"/>
      <c r="I105" s="3"/>
      <c r="J105" s="3"/>
      <c r="K105" s="3"/>
      <c r="L105" s="3"/>
      <c r="M105" s="3"/>
      <c r="N105" s="3"/>
      <c r="O105" s="3"/>
      <c r="P105" s="3"/>
      <c r="Q105" s="4"/>
      <c r="R105" s="13" t="str">
        <f t="shared" si="5"/>
        <v/>
      </c>
      <c r="S105" s="13" t="str">
        <f>IF(AND(COUNT(F105:O105) &gt; 0, C105&lt;&gt;"MZ"), 'Pomocné pořadí jednotlivci'!O105, "")</f>
        <v/>
      </c>
      <c r="T105" s="13" t="str">
        <f t="shared" si="6"/>
        <v/>
      </c>
      <c r="U105" s="13" t="str">
        <f t="shared" si="7"/>
        <v/>
      </c>
    </row>
    <row r="106" spans="1:21">
      <c r="A106" s="12" t="str">
        <f t="shared" si="4"/>
        <v/>
      </c>
      <c r="B106" s="13" t="str">
        <f>IF($A106&lt;&gt;"",1+INT(($A106-1)/Nastavení!$B$2),"")</f>
        <v/>
      </c>
      <c r="C106" s="32"/>
      <c r="D106" s="4"/>
      <c r="E106" s="78"/>
      <c r="F106" s="3"/>
      <c r="G106" s="3"/>
      <c r="H106" s="3"/>
      <c r="I106" s="3"/>
      <c r="J106" s="3"/>
      <c r="K106" s="3"/>
      <c r="L106" s="3"/>
      <c r="M106" s="3"/>
      <c r="N106" s="3"/>
      <c r="O106" s="3"/>
      <c r="P106" s="3"/>
      <c r="Q106" s="4"/>
      <c r="R106" s="13" t="str">
        <f t="shared" si="5"/>
        <v/>
      </c>
      <c r="S106" s="13" t="str">
        <f>IF(AND(COUNT(F106:O106) &gt; 0, C106&lt;&gt;"MZ"), 'Pomocné pořadí jednotlivci'!O106, "")</f>
        <v/>
      </c>
      <c r="T106" s="13" t="str">
        <f t="shared" si="6"/>
        <v/>
      </c>
      <c r="U106" s="13" t="str">
        <f t="shared" si="7"/>
        <v/>
      </c>
    </row>
    <row r="107" spans="1:21">
      <c r="A107" s="12" t="str">
        <f t="shared" si="4"/>
        <v/>
      </c>
      <c r="B107" s="13" t="str">
        <f>IF($A107&lt;&gt;"",1+INT(($A107-1)/Nastavení!$B$2),"")</f>
        <v/>
      </c>
      <c r="C107" s="32"/>
      <c r="D107" s="4"/>
      <c r="E107" s="78"/>
      <c r="F107" s="3"/>
      <c r="G107" s="3"/>
      <c r="H107" s="3"/>
      <c r="I107" s="3"/>
      <c r="J107" s="3"/>
      <c r="K107" s="3"/>
      <c r="L107" s="3"/>
      <c r="M107" s="3"/>
      <c r="N107" s="3"/>
      <c r="O107" s="3"/>
      <c r="P107" s="3"/>
      <c r="Q107" s="4"/>
      <c r="R107" s="13" t="str">
        <f t="shared" si="5"/>
        <v/>
      </c>
      <c r="S107" s="13" t="str">
        <f>IF(AND(COUNT(F107:O107) &gt; 0, C107&lt;&gt;"MZ"), 'Pomocné pořadí jednotlivci'!O107, "")</f>
        <v/>
      </c>
      <c r="T107" s="13" t="str">
        <f t="shared" si="6"/>
        <v/>
      </c>
      <c r="U107" s="13" t="str">
        <f t="shared" si="7"/>
        <v/>
      </c>
    </row>
    <row r="108" spans="1:21">
      <c r="B108" t="str">
        <f>IF($A108&lt;&gt;"",1+INT(($A108-1)/Nastavení!$B$2),"")</f>
        <v/>
      </c>
      <c r="S108" s="8"/>
    </row>
  </sheetData>
  <sheetProtection sheet="1" objects="1" scenarios="1" formatCells="0" formatColumns="0" formatRows="0" autoFilter="0"/>
  <mergeCells count="6">
    <mergeCell ref="A3:S3"/>
    <mergeCell ref="A1:S1"/>
    <mergeCell ref="A2:S2"/>
    <mergeCell ref="A4:S4"/>
    <mergeCell ref="A5:E5"/>
    <mergeCell ref="F5:R5"/>
  </mergeCells>
  <conditionalFormatting sqref="E45:E107">
    <cfRule type="expression" dxfId="11" priority="22">
      <formula>AND(TRIM($E45)="",TRIM($E46)&lt;&gt;"")</formula>
    </cfRule>
  </conditionalFormatting>
  <conditionalFormatting sqref="R7:S107">
    <cfRule type="expression" dxfId="10" priority="39" stopIfTrue="1">
      <formula>AND($S7 = 1, NOT(ISNUMBER(SEARCH("Rozstřel",#REF!))))</formula>
    </cfRule>
    <cfRule type="expression" dxfId="9" priority="40" stopIfTrue="1">
      <formula>AND($S7 = 1, ISNUMBER(SEARCH("Rozstřel",#REF!)))</formula>
    </cfRule>
    <cfRule type="expression" dxfId="8" priority="41" stopIfTrue="1">
      <formula>AND($S7 &lt; 4, NOT(ISNUMBER(SEARCH("Rozstřel",#REF!))))</formula>
    </cfRule>
    <cfRule type="expression" dxfId="7" priority="42" stopIfTrue="1">
      <formula>AND($S7  &lt; 4, ISNUMBER(SEARCH("Rozstřel",#REF!)))</formula>
    </cfRule>
    <cfRule type="expression" dxfId="6" priority="43" stopIfTrue="1">
      <formula>AND($S7 &lt; 11, NOT(ISNUMBER(SEARCH("Rozstřel",#REF!))))</formula>
    </cfRule>
    <cfRule type="expression" dxfId="5" priority="44">
      <formula>AND($S7 &lt; 11, ISNUMBER(SEARCH("Rozstřel",#REF!)))</formula>
    </cfRule>
  </conditionalFormatting>
  <conditionalFormatting sqref="E7:E13 E16:E44">
    <cfRule type="expression" dxfId="4" priority="51" stopIfTrue="1">
      <formula>AND($F7&lt;&gt;"",#REF! &lt;=#REF!)</formula>
    </cfRule>
  </conditionalFormatting>
  <conditionalFormatting sqref="E14">
    <cfRule type="expression" dxfId="3" priority="55" stopIfTrue="1">
      <formula>AND($F15&lt;&gt;"",#REF! &lt;=#REF!)</formula>
    </cfRule>
  </conditionalFormatting>
  <conditionalFormatting sqref="E15">
    <cfRule type="expression" dxfId="2" priority="56" stopIfTrue="1">
      <formula>AND($F14&lt;&gt;"",#REF! &lt;=#REF!)</formula>
    </cfRule>
  </conditionalFormatting>
  <dataValidations count="3">
    <dataValidation type="list" allowBlank="1" showInputMessage="1" showErrorMessage="1" errorTitle="Zadejte jednu z kategorií" error="SV Super veteráni_x000a_V Veteráni_x000a_S Senioři_x000a_J Junioři_x000a_M-SV Muži super veteráni_x000a_M-V Muži veteráni_x000a_M-S Muži senioři_x000a_M-J Muži Junioři_x000a_Ž-SV Ženy super veteránky_x000a_Ž-S Ženy veteránky_x000a_Ž-S Ženy seniorky_x000a_Ž-J Ženy juniorky_x000a_MZ Mimo závod" promptTitle="Zadejte jednu z kategorií" sqref="C7:C107">
      <formula1>KategorieStrelcu</formula1>
    </dataValidation>
    <dataValidation type="whole" operator="greaterThanOrEqual" allowBlank="1" showInputMessage="1" showErrorMessage="1" sqref="F7:Q107">
      <formula1>0</formula1>
    </dataValidation>
    <dataValidation type="whole" allowBlank="1" showInputMessage="1" showErrorMessage="1" sqref="D7:D107">
      <formula1>1</formula1>
      <formula2>44</formula2>
    </dataValidation>
  </dataValidations>
  <pageMargins left="0.7" right="0.7" top="0.75" bottom="0.75" header="0.3" footer="0.3"/>
  <pageSetup paperSize="9" orientation="landscape" r:id="rId1"/>
  <legacyDrawing r:id="rId2"/>
  <extLst xmlns:x14="http://schemas.microsoft.com/office/spreadsheetml/2009/9/main">
    <ext uri="{78C0D931-6437-407d-A8EE-F0AAD7539E65}">
      <x14:conditionalFormattings>
        <x14:conditionalFormatting xmlns:xm="http://schemas.microsoft.com/office/excel/2006/main">
          <x14:cfRule type="expression" priority="23" id="{43BCFCC6-616E-454F-B207-D9003412C320}">
            <xm:f>AND(F7 &lt;&gt;"", F7&gt; 0, F7 = Nastavení!$B$7)</xm:f>
            <x14:dxf>
              <font>
                <b/>
                <i val="0"/>
                <color rgb="FFFF0000"/>
              </font>
            </x14:dxf>
          </x14:cfRule>
          <xm:sqref>F34:P107 P7:P33</xm:sqref>
        </x14:conditionalFormatting>
        <x14:conditionalFormatting xmlns:xm="http://schemas.microsoft.com/office/excel/2006/main">
          <x14:cfRule type="expression" priority="7" id="{297B84DE-59A5-4AB5-BBC6-1AEE239E8E60}">
            <xm:f>AND(F7 &lt;&gt;"", F7&gt; 0, F7 = Nastavení!$B$7)</xm:f>
            <x14:dxf>
              <font>
                <b/>
                <i val="0"/>
                <color rgb="FFFF0000"/>
              </font>
            </x14:dxf>
          </x14:cfRule>
          <xm:sqref>F7:O33</xm:sqref>
        </x14:conditionalFormatting>
      </x14:conditionalFormattings>
    </ext>
  </extLst>
</worksheet>
</file>

<file path=xl/worksheets/sheet3.xml><?xml version="1.0" encoding="utf-8"?>
<worksheet xmlns="http://schemas.openxmlformats.org/spreadsheetml/2006/main" xmlns:r="http://schemas.openxmlformats.org/officeDocument/2006/relationships">
  <sheetPr codeName="List2"/>
  <dimension ref="A1:S107"/>
  <sheetViews>
    <sheetView tabSelected="1" workbookViewId="0">
      <selection activeCell="S1" sqref="S1:S1048576"/>
    </sheetView>
  </sheetViews>
  <sheetFormatPr defaultRowHeight="14.4"/>
  <cols>
    <col min="1" max="3" width="5.5546875" customWidth="1"/>
    <col min="4" max="4" width="24.6640625" customWidth="1"/>
    <col min="5" max="5" width="9.33203125" hidden="1" customWidth="1"/>
    <col min="6" max="10" width="8.88671875" hidden="1" customWidth="1"/>
    <col min="11" max="11" width="9.5546875" hidden="1" customWidth="1"/>
    <col min="15" max="15" width="9.109375" customWidth="1"/>
    <col min="16" max="16" width="8.109375" customWidth="1"/>
    <col min="17" max="17" width="8.88671875" customWidth="1"/>
    <col min="18" max="18" width="9.109375" customWidth="1"/>
    <col min="19" max="19" width="18.5546875" hidden="1" customWidth="1"/>
    <col min="20" max="20" width="18.5546875" bestFit="1" customWidth="1"/>
  </cols>
  <sheetData>
    <row r="1" spans="1:19" ht="21">
      <c r="A1" s="90" t="str">
        <f>'Evidence střelců a nástřel'!A1</f>
        <v>O pohár mikroregionu Pernštejn</v>
      </c>
      <c r="B1" s="90"/>
      <c r="C1" s="90"/>
      <c r="D1" s="90"/>
      <c r="E1" s="90"/>
      <c r="F1" s="90"/>
      <c r="G1" s="90"/>
      <c r="H1" s="90"/>
      <c r="I1" s="90"/>
      <c r="J1" s="90"/>
      <c r="K1" s="90"/>
      <c r="L1" s="90"/>
      <c r="M1" s="90"/>
      <c r="N1" s="90"/>
      <c r="O1" s="90"/>
      <c r="P1" s="90"/>
      <c r="Q1" s="90"/>
      <c r="R1" s="90"/>
    </row>
    <row r="2" spans="1:19" ht="21">
      <c r="A2" s="90" t="str">
        <f>'Evidence střelců a nástřel'!A2</f>
        <v>Střelnice Smrček, 23.4.2017</v>
      </c>
      <c r="B2" s="90"/>
      <c r="C2" s="90"/>
      <c r="D2" s="90"/>
      <c r="E2" s="90"/>
      <c r="F2" s="90"/>
      <c r="G2" s="90"/>
      <c r="H2" s="90"/>
      <c r="I2" s="90"/>
      <c r="J2" s="90"/>
      <c r="K2" s="90"/>
      <c r="L2" s="90"/>
      <c r="M2" s="90"/>
      <c r="N2" s="90"/>
      <c r="O2" s="90"/>
      <c r="P2" s="90"/>
      <c r="Q2" s="90"/>
      <c r="R2" s="90"/>
    </row>
    <row r="3" spans="1:19">
      <c r="A3" s="89"/>
      <c r="B3" s="89"/>
      <c r="C3" s="89"/>
      <c r="D3" s="89"/>
      <c r="E3" s="89"/>
      <c r="F3" s="89"/>
      <c r="G3" s="89"/>
      <c r="H3" s="89"/>
      <c r="I3" s="89"/>
      <c r="J3" s="89"/>
      <c r="K3" s="89"/>
      <c r="L3" s="89"/>
      <c r="M3" s="89"/>
      <c r="N3" s="89"/>
      <c r="O3" s="89"/>
      <c r="P3" s="89"/>
      <c r="Q3" s="89"/>
      <c r="R3" s="89"/>
    </row>
    <row r="4" spans="1:19" ht="21">
      <c r="A4" s="90" t="str">
        <f ca="1">MID(CELL("názevsouboru", A1),1 + FIND("]", CELL("názevsouboru", A1)), 255)</f>
        <v>Výsledky jednotlivci</v>
      </c>
      <c r="B4" s="90"/>
      <c r="C4" s="90"/>
      <c r="D4" s="90"/>
      <c r="E4" s="90"/>
      <c r="F4" s="90"/>
      <c r="G4" s="90"/>
      <c r="H4" s="90"/>
      <c r="I4" s="90"/>
      <c r="J4" s="90"/>
      <c r="K4" s="90"/>
      <c r="L4" s="90"/>
      <c r="M4" s="90"/>
      <c r="N4" s="90"/>
      <c r="O4" s="90"/>
      <c r="P4" s="90"/>
      <c r="Q4" s="90"/>
      <c r="R4" s="90"/>
    </row>
    <row r="5" spans="1:19">
      <c r="A5" s="89"/>
      <c r="B5" s="89"/>
      <c r="C5" s="89"/>
      <c r="D5" s="89"/>
      <c r="E5" s="89"/>
      <c r="F5" s="89"/>
      <c r="G5" s="89"/>
      <c r="H5" s="89"/>
      <c r="I5" s="89"/>
      <c r="J5" s="89"/>
      <c r="K5" s="89"/>
      <c r="L5" s="89"/>
      <c r="M5" s="89"/>
      <c r="N5" s="89"/>
      <c r="O5" s="89"/>
      <c r="P5" s="89"/>
      <c r="Q5" s="89"/>
      <c r="R5" s="89"/>
    </row>
    <row r="6" spans="1:19" ht="36" customHeight="1" thickBot="1">
      <c r="A6" s="14" t="s">
        <v>39</v>
      </c>
      <c r="B6" s="14" t="s">
        <v>0</v>
      </c>
      <c r="C6" s="14" t="str">
        <f>'Evidence střelců a nástřel'!C6</f>
        <v>Kate-gorie</v>
      </c>
      <c r="D6" s="15" t="str">
        <f>'Evidence střelců a nástřel'!E$6</f>
        <v>Jméno</v>
      </c>
      <c r="E6" s="15" t="str">
        <f>'Evidence střelců a nástřel'!F$6</f>
        <v>Disc. 1</v>
      </c>
      <c r="F6" s="15" t="str">
        <f>'Evidence střelců a nástřel'!G$6</f>
        <v>Disc. 2</v>
      </c>
      <c r="G6" s="15" t="str">
        <f>'Evidence střelců a nástřel'!H$6</f>
        <v>Disc. 3</v>
      </c>
      <c r="H6" s="15" t="str">
        <f>'Evidence střelců a nástřel'!I$6</f>
        <v>Disc. 4</v>
      </c>
      <c r="I6" s="15" t="str">
        <f>'Evidence střelců a nástřel'!J$6</f>
        <v>Disc. 5</v>
      </c>
      <c r="J6" s="15" t="str">
        <f>'Evidence střelců a nástřel'!K$6</f>
        <v>Disc. 6</v>
      </c>
      <c r="K6" s="15" t="str">
        <f>'Evidence střelců a nástřel'!L$6</f>
        <v>Disc. 7</v>
      </c>
      <c r="L6" s="15" t="str">
        <f>'Evidence střelců a nástřel'!M$6</f>
        <v>Zajíc</v>
      </c>
      <c r="M6" s="15" t="str">
        <f>'Evidence střelců a nástřel'!N$6</f>
        <v>AT</v>
      </c>
      <c r="N6" s="15" t="str">
        <f>'Evidence střelců a nástřel'!O$6</f>
        <v>Vys. Věž</v>
      </c>
      <c r="O6" s="15" t="s">
        <v>38</v>
      </c>
      <c r="P6" s="15" t="str">
        <f>'Evidence střelců a nástřel'!P$6</f>
        <v>Finále</v>
      </c>
      <c r="Q6" s="15" t="str">
        <f>'Evidence střelců a nástřel'!Q$6</f>
        <v>Rozstřel</v>
      </c>
      <c r="R6" s="15" t="str">
        <f>'Evidence střelců a nástřel'!R$6</f>
        <v>Celkový součet</v>
      </c>
    </row>
    <row r="7" spans="1:19">
      <c r="A7" s="19">
        <f>IF(AND($B7 &lt;&gt; "", COUNT(E7:N7) &gt; 0), INDEX('Pomocné pořadí jednotlivci'!O$7:O$107,$B7), "")</f>
        <v>1</v>
      </c>
      <c r="B7" s="19">
        <f>IF(ISNUMBER(MATCH(ROW()-6,'Pomocné pořadí jednotlivci'!$R$7:$R$107,0)),INDEX('Evidence střelců a nástřel'!$A$7:$A$107,MATCH(ROW()-6,'Pomocné pořadí jednotlivci'!$R$7:$R$107,0),1),"")</f>
        <v>21</v>
      </c>
      <c r="C7" s="33" t="str">
        <f>IF($B7&lt;&gt;"", IF(INDEX('Evidence střelců a nástřel'!$C$7:$C$107,$B7) = 0, "", UPPER(INDEX('Evidence střelců a nástřel'!$C$7:$C$107,$B7))),"")</f>
        <v/>
      </c>
      <c r="D7" s="79" t="str">
        <f>IF($B7&lt;&gt;"",TRIM(INDEX('Evidence střelců a nástřel'!E$7:E$107,$B7)),"")</f>
        <v>Vranka David</v>
      </c>
      <c r="E7" s="19" t="str">
        <f>IF($B7&lt;&gt;"", IF(INDEX('Evidence střelců a nástřel'!F$7:F$107,$B7) &lt;&gt;"", INDEX('Evidence střelců a nástřel'!F$7:F$107,$B7), ""), "")</f>
        <v/>
      </c>
      <c r="F7" s="19" t="str">
        <f>IF($B7&lt;&gt;"", IF(INDEX('Evidence střelců a nástřel'!G$7:G$107,$B7) &lt;&gt;"", INDEX('Evidence střelců a nástřel'!G$7:G$107,$B7), ""), "")</f>
        <v/>
      </c>
      <c r="G7" s="19" t="str">
        <f>IF($B7&lt;&gt;"", IF(INDEX('Evidence střelců a nástřel'!H$7:H$107,$B7) &lt;&gt;"", INDEX('Evidence střelců a nástřel'!H$7:H$107,$B7), ""), "")</f>
        <v/>
      </c>
      <c r="H7" s="19" t="str">
        <f>IF($B7&lt;&gt;"", IF(INDEX('Evidence střelců a nástřel'!I$7:I$107,$B7) &lt;&gt;"", INDEX('Evidence střelců a nástřel'!I$7:I$107,$B7), ""), "")</f>
        <v/>
      </c>
      <c r="I7" s="19" t="str">
        <f>IF($B7&lt;&gt;"", IF(INDEX('Evidence střelců a nástřel'!J$7:J$107,$B7) &lt;&gt;"", INDEX('Evidence střelců a nástřel'!J$7:J$107,$B7), ""), "")</f>
        <v/>
      </c>
      <c r="J7" s="19" t="str">
        <f>IF($B7&lt;&gt;"", IF(INDEX('Evidence střelců a nástřel'!K$7:K$107,$B7) &lt;&gt;"", INDEX('Evidence střelců a nástřel'!K$7:K$107,$B7), ""), "")</f>
        <v/>
      </c>
      <c r="K7" s="19" t="str">
        <f>IF($B7&lt;&gt;"", IF(INDEX('Evidence střelců a nástřel'!L$7:L$107,$B7) &lt;&gt;"", INDEX('Evidence střelců a nástřel'!L$7:L$107,$B7), ""), "")</f>
        <v/>
      </c>
      <c r="L7" s="19">
        <f>IF($B7&lt;&gt;"", IF(INDEX('Evidence střelců a nástřel'!M$7:M$107,$B7) &lt;&gt;"", INDEX('Evidence střelců a nástřel'!M$7:M$107,$B7), ""), "")</f>
        <v>20</v>
      </c>
      <c r="M7" s="19">
        <f>IF($B7&lt;&gt;"", IF(INDEX('Evidence střelců a nástřel'!N$7:N$107,$B7) &lt;&gt;"", INDEX('Evidence střelců a nástřel'!N$7:N$107,$B7), ""), "")</f>
        <v>19</v>
      </c>
      <c r="N7" s="19">
        <f>IF($B7&lt;&gt;"", IF(INDEX('Evidence střelců a nástřel'!O$7:O$107,$B7) &lt;&gt;"", INDEX('Evidence střelců a nástřel'!O$7:O$107,$B7), ""), "")</f>
        <v>18</v>
      </c>
      <c r="O7" s="19">
        <f>IF(AND($B7&lt;&gt;"", COUNT($E7:$N7) &gt; 0),SUM($E7:$N7),"")</f>
        <v>57</v>
      </c>
      <c r="P7" s="19" t="str">
        <f>IF($B7&lt;&gt;"", IF(AND(INDEX('Evidence střelců a nástřel'!P$7:P$107,$B7)&lt;&gt;"", Nastavení!$B$5="NE"), INDEX('Evidence střelců a nástřel'!P$7:P$107,$B7), ""), "")</f>
        <v/>
      </c>
      <c r="Q7" s="19" t="str">
        <f>IF($B7&lt;&gt;"", IF(INDEX('Evidence střelců a nástřel'!Q$7:Q$107,$B7) &gt; 0, INDEX('Evidence střelců a nástřel'!Q$7:Q$107,$B7), ""), "")</f>
        <v/>
      </c>
      <c r="R7" s="19" t="str">
        <f>IF(AND($O7&lt;&gt;"",$P7&lt;&gt;""),P7+O7,"")</f>
        <v/>
      </c>
      <c r="S7" t="e">
        <f>IF($B7&lt;&gt;"", IF(INDEX('Evidence střelců a nástřel'!#REF!,$B7) &gt; 0, INDEX('Evidence střelců a nástřel'!#REF!,$B7), ""), "")</f>
        <v>#REF!</v>
      </c>
    </row>
    <row r="8" spans="1:19">
      <c r="A8" s="18">
        <f>IF(AND($B8 &lt;&gt; "", COUNT(E8:N8) &gt; 0), INDEX('Pomocné pořadí jednotlivci'!O$7:O$107,$B8), "")</f>
        <v>2</v>
      </c>
      <c r="B8" s="18">
        <f>IF(ISNUMBER(MATCH(ROW()-6,'Pomocné pořadí jednotlivci'!$R$7:$R$107,0)),INDEX('Evidence střelců a nástřel'!$A$7:$A$107,MATCH(ROW()-6,'Pomocné pořadí jednotlivci'!$R$7:$R$107,0),1),"")</f>
        <v>16</v>
      </c>
      <c r="C8" s="33" t="str">
        <f>IF($B8&lt;&gt;"", IF(INDEX('Evidence střelců a nástřel'!$C$7:$C$107,$B8) = 0, "", UPPER(INDEX('Evidence střelců a nástřel'!$C$7:$C$107,$B8))),"")</f>
        <v/>
      </c>
      <c r="D8" s="80" t="str">
        <f>IF($B8&lt;&gt;"",TRIM(INDEX('Evidence střelců a nástřel'!E$7:E$107,$B8)),"")</f>
        <v>Sobotka Libor, St.</v>
      </c>
      <c r="E8" s="19" t="str">
        <f>IF($B8&lt;&gt;"", IF(INDEX('Evidence střelců a nástřel'!F$7:F$107,$B8) &lt;&gt;"", INDEX('Evidence střelců a nástřel'!F$7:F$107,$B8), ""), "")</f>
        <v/>
      </c>
      <c r="F8" s="19" t="str">
        <f>IF($B8&lt;&gt;"", IF(INDEX('Evidence střelců a nástřel'!G$7:G$107,$B8) &lt;&gt;"", INDEX('Evidence střelců a nástřel'!G$7:G$107,$B8), ""), "")</f>
        <v/>
      </c>
      <c r="G8" s="19" t="str">
        <f>IF($B8&lt;&gt;"", IF(INDEX('Evidence střelců a nástřel'!H$7:H$107,$B8) &lt;&gt;"", INDEX('Evidence střelců a nástřel'!H$7:H$107,$B8), ""), "")</f>
        <v/>
      </c>
      <c r="H8" s="19" t="str">
        <f>IF($B8&lt;&gt;"", IF(INDEX('Evidence střelců a nástřel'!I$7:I$107,$B8) &lt;&gt;"", INDEX('Evidence střelců a nástřel'!I$7:I$107,$B8), ""), "")</f>
        <v/>
      </c>
      <c r="I8" s="19" t="str">
        <f>IF($B8&lt;&gt;"", IF(INDEX('Evidence střelců a nástřel'!J$7:J$107,$B8) &lt;&gt;"", INDEX('Evidence střelců a nástřel'!J$7:J$107,$B8), ""), "")</f>
        <v/>
      </c>
      <c r="J8" s="19" t="str">
        <f>IF($B8&lt;&gt;"", IF(INDEX('Evidence střelců a nástřel'!K$7:K$107,$B8) &lt;&gt;"", INDEX('Evidence střelců a nástřel'!K$7:K$107,$B8), ""), "")</f>
        <v/>
      </c>
      <c r="K8" s="19" t="str">
        <f>IF($B8&lt;&gt;"", IF(INDEX('Evidence střelců a nástřel'!L$7:L$107,$B8) &lt;&gt;"", INDEX('Evidence střelců a nástřel'!L$7:L$107,$B8), ""), "")</f>
        <v/>
      </c>
      <c r="L8" s="19">
        <f>IF($B8&lt;&gt;"", IF(INDEX('Evidence střelců a nástřel'!M$7:M$107,$B8) &lt;&gt;"", INDEX('Evidence střelců a nástřel'!M$7:M$107,$B8), ""), "")</f>
        <v>19</v>
      </c>
      <c r="M8" s="19">
        <f>IF($B8&lt;&gt;"", IF(INDEX('Evidence střelců a nástřel'!N$7:N$107,$B8) &lt;&gt;"", INDEX('Evidence střelců a nástřel'!N$7:N$107,$B8), ""), "")</f>
        <v>16</v>
      </c>
      <c r="N8" s="19">
        <f>IF($B8&lt;&gt;"", IF(INDEX('Evidence střelců a nástřel'!O$7:O$107,$B8) &lt;&gt;"", INDEX('Evidence střelců a nástřel'!O$7:O$107,$B8), ""), "")</f>
        <v>19</v>
      </c>
      <c r="O8" s="18">
        <f t="shared" ref="O8:O71" si="0">IF(AND($B8&lt;&gt;"", COUNT($E8:$N8) &gt; 0),SUM($E8:$N8),"")</f>
        <v>54</v>
      </c>
      <c r="P8" s="19" t="str">
        <f>IF($B8&lt;&gt;"", IF(AND(INDEX('Evidence střelců a nástřel'!P$7:P$107,$B8)&lt;&gt;"", Nastavení!$B$5="NE"), INDEX('Evidence střelců a nástřel'!P$7:P$107,$B8), ""), "")</f>
        <v/>
      </c>
      <c r="Q8" s="18" t="str">
        <f>IF($B8&lt;&gt;"", IF(INDEX('Evidence střelců a nástřel'!Q$7:Q$107,$B8) &gt; 0, INDEX('Evidence střelců a nástřel'!Q$7:Q$107,$B8), ""), "")</f>
        <v/>
      </c>
      <c r="R8" s="18" t="str">
        <f t="shared" ref="R8:R71" si="1">IF(AND($O8&lt;&gt;"",$P8&lt;&gt;""),P8+O8,"")</f>
        <v/>
      </c>
      <c r="S8" t="e">
        <f>IF($B8&lt;&gt;"", IF(INDEX('Evidence střelců a nástřel'!#REF!,$B8) &gt; 0, INDEX('Evidence střelců a nástřel'!#REF!,$B8), ""), "")</f>
        <v>#REF!</v>
      </c>
    </row>
    <row r="9" spans="1:19">
      <c r="A9" s="18">
        <f>IF(AND($B9 &lt;&gt; "", COUNT(E9:N9) &gt; 0), INDEX('Pomocné pořadí jednotlivci'!O$7:O$107,$B9), "")</f>
        <v>3</v>
      </c>
      <c r="B9" s="18">
        <f>IF(ISNUMBER(MATCH(ROW()-6,'Pomocné pořadí jednotlivci'!$R$7:$R$107,0)),INDEX('Evidence střelců a nástřel'!$A$7:$A$107,MATCH(ROW()-6,'Pomocné pořadí jednotlivci'!$R$7:$R$107,0),1),"")</f>
        <v>22</v>
      </c>
      <c r="C9" s="33" t="str">
        <f>IF($B9&lt;&gt;"", IF(INDEX('Evidence střelců a nástřel'!$C$7:$C$107,$B9) = 0, "", UPPER(INDEX('Evidence střelců a nástřel'!$C$7:$C$107,$B9))),"")</f>
        <v/>
      </c>
      <c r="D9" s="80" t="str">
        <f>IF($B9&lt;&gt;"",TRIM(INDEX('Evidence střelců a nástřel'!E$7:E$107,$B9)),"")</f>
        <v>Janeček Miloš</v>
      </c>
      <c r="E9" s="19" t="str">
        <f>IF($B9&lt;&gt;"", IF(INDEX('Evidence střelců a nástřel'!F$7:F$107,$B9) &lt;&gt;"", INDEX('Evidence střelců a nástřel'!F$7:F$107,$B9), ""), "")</f>
        <v/>
      </c>
      <c r="F9" s="19" t="str">
        <f>IF($B9&lt;&gt;"", IF(INDEX('Evidence střelců a nástřel'!G$7:G$107,$B9) &lt;&gt;"", INDEX('Evidence střelců a nástřel'!G$7:G$107,$B9), ""), "")</f>
        <v/>
      </c>
      <c r="G9" s="19" t="str">
        <f>IF($B9&lt;&gt;"", IF(INDEX('Evidence střelců a nástřel'!H$7:H$107,$B9) &lt;&gt;"", INDEX('Evidence střelců a nástřel'!H$7:H$107,$B9), ""), "")</f>
        <v/>
      </c>
      <c r="H9" s="19" t="str">
        <f>IF($B9&lt;&gt;"", IF(INDEX('Evidence střelců a nástřel'!I$7:I$107,$B9) &lt;&gt;"", INDEX('Evidence střelců a nástřel'!I$7:I$107,$B9), ""), "")</f>
        <v/>
      </c>
      <c r="I9" s="19" t="str">
        <f>IF($B9&lt;&gt;"", IF(INDEX('Evidence střelců a nástřel'!J$7:J$107,$B9) &lt;&gt;"", INDEX('Evidence střelců a nástřel'!J$7:J$107,$B9), ""), "")</f>
        <v/>
      </c>
      <c r="J9" s="19" t="str">
        <f>IF($B9&lt;&gt;"", IF(INDEX('Evidence střelců a nástřel'!K$7:K$107,$B9) &lt;&gt;"", INDEX('Evidence střelců a nástřel'!K$7:K$107,$B9), ""), "")</f>
        <v/>
      </c>
      <c r="K9" s="19" t="str">
        <f>IF($B9&lt;&gt;"", IF(INDEX('Evidence střelců a nástřel'!L$7:L$107,$B9) &lt;&gt;"", INDEX('Evidence střelců a nástřel'!L$7:L$107,$B9), ""), "")</f>
        <v/>
      </c>
      <c r="L9" s="19">
        <f>IF($B9&lt;&gt;"", IF(INDEX('Evidence střelců a nástřel'!M$7:M$107,$B9) &lt;&gt;"", INDEX('Evidence střelců a nástřel'!M$7:M$107,$B9), ""), "")</f>
        <v>20</v>
      </c>
      <c r="M9" s="19">
        <f>IF($B9&lt;&gt;"", IF(INDEX('Evidence střelců a nástřel'!N$7:N$107,$B9) &lt;&gt;"", INDEX('Evidence střelců a nástřel'!N$7:N$107,$B9), ""), "")</f>
        <v>18</v>
      </c>
      <c r="N9" s="19">
        <f>IF($B9&lt;&gt;"", IF(INDEX('Evidence střelců a nástřel'!O$7:O$107,$B9) &lt;&gt;"", INDEX('Evidence střelců a nástřel'!O$7:O$107,$B9), ""), "")</f>
        <v>16</v>
      </c>
      <c r="O9" s="18">
        <f t="shared" si="0"/>
        <v>54</v>
      </c>
      <c r="P9" s="19" t="str">
        <f>IF($B9&lt;&gt;"", IF(AND(INDEX('Evidence střelců a nástřel'!P$7:P$107,$B9)&lt;&gt;"", Nastavení!$B$5="NE"), INDEX('Evidence střelců a nástřel'!P$7:P$107,$B9), ""), "")</f>
        <v/>
      </c>
      <c r="Q9" s="18" t="str">
        <f>IF($B9&lt;&gt;"", IF(INDEX('Evidence střelců a nástřel'!Q$7:Q$107,$B9) &gt; 0, INDEX('Evidence střelců a nástřel'!Q$7:Q$107,$B9), ""), "")</f>
        <v/>
      </c>
      <c r="R9" s="18" t="str">
        <f t="shared" si="1"/>
        <v/>
      </c>
      <c r="S9" t="e">
        <f>IF($B9&lt;&gt;"", IF(INDEX('Evidence střelců a nástřel'!#REF!,$B9) &gt; 0, INDEX('Evidence střelců a nástřel'!#REF!,$B9), ""), "")</f>
        <v>#REF!</v>
      </c>
    </row>
    <row r="10" spans="1:19">
      <c r="A10" s="18">
        <f>IF(AND($B10 &lt;&gt; "", COUNT(E10:N10) &gt; 0), INDEX('Pomocné pořadí jednotlivci'!O$7:O$107,$B10), "")</f>
        <v>4</v>
      </c>
      <c r="B10" s="18">
        <f>IF(ISNUMBER(MATCH(ROW()-6,'Pomocné pořadí jednotlivci'!$R$7:$R$107,0)),INDEX('Evidence střelců a nástřel'!$A$7:$A$107,MATCH(ROW()-6,'Pomocné pořadí jednotlivci'!$R$7:$R$107,0),1),"")</f>
        <v>32</v>
      </c>
      <c r="C10" s="33" t="str">
        <f>IF($B10&lt;&gt;"", IF(INDEX('Evidence střelců a nástřel'!$C$7:$C$107,$B10) = 0, "", UPPER(INDEX('Evidence střelců a nástřel'!$C$7:$C$107,$B10))),"")</f>
        <v/>
      </c>
      <c r="D10" s="80" t="str">
        <f>IF($B10&lt;&gt;"",TRIM(INDEX('Evidence střelců a nástřel'!E$7:E$107,$B10)),"")</f>
        <v>Bělík Michal</v>
      </c>
      <c r="E10" s="19" t="str">
        <f>IF($B10&lt;&gt;"", IF(INDEX('Evidence střelců a nástřel'!F$7:F$107,$B10) &lt;&gt;"", INDEX('Evidence střelců a nástřel'!F$7:F$107,$B10), ""), "")</f>
        <v/>
      </c>
      <c r="F10" s="19" t="str">
        <f>IF($B10&lt;&gt;"", IF(INDEX('Evidence střelců a nástřel'!G$7:G$107,$B10) &lt;&gt;"", INDEX('Evidence střelců a nástřel'!G$7:G$107,$B10), ""), "")</f>
        <v/>
      </c>
      <c r="G10" s="19" t="str">
        <f>IF($B10&lt;&gt;"", IF(INDEX('Evidence střelců a nástřel'!H$7:H$107,$B10) &lt;&gt;"", INDEX('Evidence střelců a nástřel'!H$7:H$107,$B10), ""), "")</f>
        <v/>
      </c>
      <c r="H10" s="19" t="str">
        <f>IF($B10&lt;&gt;"", IF(INDEX('Evidence střelců a nástřel'!I$7:I$107,$B10) &lt;&gt;"", INDEX('Evidence střelců a nástřel'!I$7:I$107,$B10), ""), "")</f>
        <v/>
      </c>
      <c r="I10" s="19" t="str">
        <f>IF($B10&lt;&gt;"", IF(INDEX('Evidence střelců a nástřel'!J$7:J$107,$B10) &lt;&gt;"", INDEX('Evidence střelců a nástřel'!J$7:J$107,$B10), ""), "")</f>
        <v/>
      </c>
      <c r="J10" s="19" t="str">
        <f>IF($B10&lt;&gt;"", IF(INDEX('Evidence střelců a nástřel'!K$7:K$107,$B10) &lt;&gt;"", INDEX('Evidence střelců a nástřel'!K$7:K$107,$B10), ""), "")</f>
        <v/>
      </c>
      <c r="K10" s="19" t="str">
        <f>IF($B10&lt;&gt;"", IF(INDEX('Evidence střelců a nástřel'!L$7:L$107,$B10) &lt;&gt;"", INDEX('Evidence střelců a nástřel'!L$7:L$107,$B10), ""), "")</f>
        <v/>
      </c>
      <c r="L10" s="19">
        <f>IF($B10&lt;&gt;"", IF(INDEX('Evidence střelců a nástřel'!M$7:M$107,$B10) &lt;&gt;"", INDEX('Evidence střelců a nástřel'!M$7:M$107,$B10), ""), "")</f>
        <v>16</v>
      </c>
      <c r="M10" s="19">
        <f>IF($B10&lt;&gt;"", IF(INDEX('Evidence střelců a nástřel'!N$7:N$107,$B10) &lt;&gt;"", INDEX('Evidence střelců a nástřel'!N$7:N$107,$B10), ""), "")</f>
        <v>18</v>
      </c>
      <c r="N10" s="19">
        <f>IF($B10&lt;&gt;"", IF(INDEX('Evidence střelců a nástřel'!O$7:O$107,$B10) &lt;&gt;"", INDEX('Evidence střelců a nástřel'!O$7:O$107,$B10), ""), "")</f>
        <v>18</v>
      </c>
      <c r="O10" s="18">
        <f t="shared" si="0"/>
        <v>52</v>
      </c>
      <c r="P10" s="19" t="str">
        <f>IF($B10&lt;&gt;"", IF(AND(INDEX('Evidence střelců a nástřel'!P$7:P$107,$B10)&lt;&gt;"", Nastavení!$B$5="NE"), INDEX('Evidence střelců a nástřel'!P$7:P$107,$B10), ""), "")</f>
        <v/>
      </c>
      <c r="Q10" s="18" t="str">
        <f>IF($B10&lt;&gt;"", IF(INDEX('Evidence střelců a nástřel'!Q$7:Q$107,$B10) &gt; 0, INDEX('Evidence střelců a nástřel'!Q$7:Q$107,$B10), ""), "")</f>
        <v/>
      </c>
      <c r="R10" s="18" t="str">
        <f t="shared" si="1"/>
        <v/>
      </c>
      <c r="S10" t="e">
        <f>IF($B10&lt;&gt;"", IF(INDEX('Evidence střelců a nástřel'!#REF!,$B10) &gt; 0, INDEX('Evidence střelců a nástřel'!#REF!,$B10), ""), "")</f>
        <v>#REF!</v>
      </c>
    </row>
    <row r="11" spans="1:19">
      <c r="A11" s="18">
        <f>IF(AND($B11 &lt;&gt; "", COUNT(E11:N11) &gt; 0), INDEX('Pomocné pořadí jednotlivci'!O$7:O$107,$B11), "")</f>
        <v>5</v>
      </c>
      <c r="B11" s="18">
        <f>IF(ISNUMBER(MATCH(ROW()-6,'Pomocné pořadí jednotlivci'!$R$7:$R$107,0)),INDEX('Evidence střelců a nástřel'!$A$7:$A$107,MATCH(ROW()-6,'Pomocné pořadí jednotlivci'!$R$7:$R$107,0),1),"")</f>
        <v>35</v>
      </c>
      <c r="C11" s="33" t="str">
        <f>IF($B11&lt;&gt;"", IF(INDEX('Evidence střelců a nástřel'!$C$7:$C$107,$B11) = 0, "", UPPER(INDEX('Evidence střelců a nástřel'!$C$7:$C$107,$B11))),"")</f>
        <v/>
      </c>
      <c r="D11" s="80" t="str">
        <f>IF($B11&lt;&gt;"",TRIM(INDEX('Evidence střelců a nástřel'!E$7:E$107,$B11)),"")</f>
        <v>Vala Jiří</v>
      </c>
      <c r="E11" s="19" t="str">
        <f>IF($B11&lt;&gt;"", IF(INDEX('Evidence střelců a nástřel'!F$7:F$107,$B11) &lt;&gt;"", INDEX('Evidence střelců a nástřel'!F$7:F$107,$B11), ""), "")</f>
        <v/>
      </c>
      <c r="F11" s="19" t="str">
        <f>IF($B11&lt;&gt;"", IF(INDEX('Evidence střelců a nástřel'!G$7:G$107,$B11) &lt;&gt;"", INDEX('Evidence střelců a nástřel'!G$7:G$107,$B11), ""), "")</f>
        <v/>
      </c>
      <c r="G11" s="19" t="str">
        <f>IF($B11&lt;&gt;"", IF(INDEX('Evidence střelců a nástřel'!H$7:H$107,$B11) &lt;&gt;"", INDEX('Evidence střelců a nástřel'!H$7:H$107,$B11), ""), "")</f>
        <v/>
      </c>
      <c r="H11" s="19" t="str">
        <f>IF($B11&lt;&gt;"", IF(INDEX('Evidence střelců a nástřel'!I$7:I$107,$B11) &lt;&gt;"", INDEX('Evidence střelců a nástřel'!I$7:I$107,$B11), ""), "")</f>
        <v/>
      </c>
      <c r="I11" s="19" t="str">
        <f>IF($B11&lt;&gt;"", IF(INDEX('Evidence střelců a nástřel'!J$7:J$107,$B11) &lt;&gt;"", INDEX('Evidence střelců a nástřel'!J$7:J$107,$B11), ""), "")</f>
        <v/>
      </c>
      <c r="J11" s="19" t="str">
        <f>IF($B11&lt;&gt;"", IF(INDEX('Evidence střelců a nástřel'!K$7:K$107,$B11) &lt;&gt;"", INDEX('Evidence střelců a nástřel'!K$7:K$107,$B11), ""), "")</f>
        <v/>
      </c>
      <c r="K11" s="19" t="str">
        <f>IF($B11&lt;&gt;"", IF(INDEX('Evidence střelců a nástřel'!L$7:L$107,$B11) &lt;&gt;"", INDEX('Evidence střelců a nástřel'!L$7:L$107,$B11), ""), "")</f>
        <v/>
      </c>
      <c r="L11" s="19">
        <f>IF($B11&lt;&gt;"", IF(INDEX('Evidence střelců a nástřel'!M$7:M$107,$B11) &lt;&gt;"", INDEX('Evidence střelců a nástřel'!M$7:M$107,$B11), ""), "")</f>
        <v>17</v>
      </c>
      <c r="M11" s="19">
        <f>IF($B11&lt;&gt;"", IF(INDEX('Evidence střelců a nástřel'!N$7:N$107,$B11) &lt;&gt;"", INDEX('Evidence střelců a nástřel'!N$7:N$107,$B11), ""), "")</f>
        <v>17</v>
      </c>
      <c r="N11" s="19">
        <f>IF($B11&lt;&gt;"", IF(INDEX('Evidence střelců a nástřel'!O$7:O$107,$B11) &lt;&gt;"", INDEX('Evidence střelců a nástřel'!O$7:O$107,$B11), ""), "")</f>
        <v>18</v>
      </c>
      <c r="O11" s="18">
        <f t="shared" si="0"/>
        <v>52</v>
      </c>
      <c r="P11" s="19" t="str">
        <f>IF($B11&lt;&gt;"", IF(AND(INDEX('Evidence střelců a nástřel'!P$7:P$107,$B11)&lt;&gt;"", Nastavení!$B$5="NE"), INDEX('Evidence střelců a nástřel'!P$7:P$107,$B11), ""), "")</f>
        <v/>
      </c>
      <c r="Q11" s="18" t="str">
        <f>IF($B11&lt;&gt;"", IF(INDEX('Evidence střelců a nástřel'!Q$7:Q$107,$B11) &gt; 0, INDEX('Evidence střelců a nástřel'!Q$7:Q$107,$B11), ""), "")</f>
        <v/>
      </c>
      <c r="R11" s="18" t="str">
        <f t="shared" si="1"/>
        <v/>
      </c>
      <c r="S11" t="e">
        <f>IF($B11&lt;&gt;"", IF(INDEX('Evidence střelců a nástřel'!#REF!,$B11) &gt; 0, INDEX('Evidence střelců a nástřel'!#REF!,$B11), ""), "")</f>
        <v>#REF!</v>
      </c>
    </row>
    <row r="12" spans="1:19">
      <c r="A12" s="18">
        <f>IF(AND($B12 &lt;&gt; "", COUNT(E12:N12) &gt; 0), INDEX('Pomocné pořadí jednotlivci'!O$7:O$107,$B12), "")</f>
        <v>6</v>
      </c>
      <c r="B12" s="18">
        <f>IF(ISNUMBER(MATCH(ROW()-6,'Pomocné pořadí jednotlivci'!$R$7:$R$107,0)),INDEX('Evidence střelců a nástřel'!$A$7:$A$107,MATCH(ROW()-6,'Pomocné pořadí jednotlivci'!$R$7:$R$107,0),1),"")</f>
        <v>33</v>
      </c>
      <c r="C12" s="33" t="str">
        <f>IF($B12&lt;&gt;"", IF(INDEX('Evidence střelců a nástřel'!$C$7:$C$107,$B12) = 0, "", UPPER(INDEX('Evidence střelců a nástřel'!$C$7:$C$107,$B12))),"")</f>
        <v/>
      </c>
      <c r="D12" s="80" t="str">
        <f>IF($B12&lt;&gt;"",TRIM(INDEX('Evidence střelců a nástřel'!E$7:E$107,$B12)),"")</f>
        <v>Vrbas Josef</v>
      </c>
      <c r="E12" s="19" t="str">
        <f>IF($B12&lt;&gt;"", IF(INDEX('Evidence střelců a nástřel'!F$7:F$107,$B12) &lt;&gt;"", INDEX('Evidence střelců a nástřel'!F$7:F$107,$B12), ""), "")</f>
        <v/>
      </c>
      <c r="F12" s="19" t="str">
        <f>IF($B12&lt;&gt;"", IF(INDEX('Evidence střelců a nástřel'!G$7:G$107,$B12) &lt;&gt;"", INDEX('Evidence střelců a nástřel'!G$7:G$107,$B12), ""), "")</f>
        <v/>
      </c>
      <c r="G12" s="19" t="str">
        <f>IF($B12&lt;&gt;"", IF(INDEX('Evidence střelců a nástřel'!H$7:H$107,$B12) &lt;&gt;"", INDEX('Evidence střelců a nástřel'!H$7:H$107,$B12), ""), "")</f>
        <v/>
      </c>
      <c r="H12" s="19" t="str">
        <f>IF($B12&lt;&gt;"", IF(INDEX('Evidence střelců a nástřel'!I$7:I$107,$B12) &lt;&gt;"", INDEX('Evidence střelců a nástřel'!I$7:I$107,$B12), ""), "")</f>
        <v/>
      </c>
      <c r="I12" s="19" t="str">
        <f>IF($B12&lt;&gt;"", IF(INDEX('Evidence střelců a nástřel'!J$7:J$107,$B12) &lt;&gt;"", INDEX('Evidence střelců a nástřel'!J$7:J$107,$B12), ""), "")</f>
        <v/>
      </c>
      <c r="J12" s="19" t="str">
        <f>IF($B12&lt;&gt;"", IF(INDEX('Evidence střelců a nástřel'!K$7:K$107,$B12) &lt;&gt;"", INDEX('Evidence střelců a nástřel'!K$7:K$107,$B12), ""), "")</f>
        <v/>
      </c>
      <c r="K12" s="19" t="str">
        <f>IF($B12&lt;&gt;"", IF(INDEX('Evidence střelců a nástřel'!L$7:L$107,$B12) &lt;&gt;"", INDEX('Evidence střelců a nástřel'!L$7:L$107,$B12), ""), "")</f>
        <v/>
      </c>
      <c r="L12" s="19">
        <f>IF($B12&lt;&gt;"", IF(INDEX('Evidence střelců a nástřel'!M$7:M$107,$B12) &lt;&gt;"", INDEX('Evidence střelců a nástřel'!M$7:M$107,$B12), ""), "")</f>
        <v>13</v>
      </c>
      <c r="M12" s="19">
        <f>IF($B12&lt;&gt;"", IF(INDEX('Evidence střelců a nástřel'!N$7:N$107,$B12) &lt;&gt;"", INDEX('Evidence střelců a nástřel'!N$7:N$107,$B12), ""), "")</f>
        <v>18</v>
      </c>
      <c r="N12" s="19">
        <f>IF($B12&lt;&gt;"", IF(INDEX('Evidence střelců a nástřel'!O$7:O$107,$B12) &lt;&gt;"", INDEX('Evidence střelců a nástřel'!O$7:O$107,$B12), ""), "")</f>
        <v>19</v>
      </c>
      <c r="O12" s="18">
        <f t="shared" si="0"/>
        <v>50</v>
      </c>
      <c r="P12" s="19" t="str">
        <f>IF($B12&lt;&gt;"", IF(AND(INDEX('Evidence střelců a nástřel'!P$7:P$107,$B12)&lt;&gt;"", Nastavení!$B$5="NE"), INDEX('Evidence střelců a nástřel'!P$7:P$107,$B12), ""), "")</f>
        <v/>
      </c>
      <c r="Q12" s="18" t="str">
        <f>IF($B12&lt;&gt;"", IF(INDEX('Evidence střelců a nástřel'!Q$7:Q$107,$B12) &gt; 0, INDEX('Evidence střelců a nástřel'!Q$7:Q$107,$B12), ""), "")</f>
        <v/>
      </c>
      <c r="R12" s="18" t="str">
        <f t="shared" si="1"/>
        <v/>
      </c>
      <c r="S12" t="e">
        <f>IF($B12&lt;&gt;"", IF(INDEX('Evidence střelců a nástřel'!#REF!,$B12) &gt; 0, INDEX('Evidence střelců a nástřel'!#REF!,$B12), ""), "")</f>
        <v>#REF!</v>
      </c>
    </row>
    <row r="13" spans="1:19">
      <c r="A13" s="18">
        <f>IF(AND($B13 &lt;&gt; "", COUNT(E13:N13) &gt; 0), INDEX('Pomocné pořadí jednotlivci'!O$7:O$107,$B13), "")</f>
        <v>7</v>
      </c>
      <c r="B13" s="18">
        <f>IF(ISNUMBER(MATCH(ROW()-6,'Pomocné pořadí jednotlivci'!$R$7:$R$107,0)),INDEX('Evidence střelců a nástřel'!$A$7:$A$107,MATCH(ROW()-6,'Pomocné pořadí jednotlivci'!$R$7:$R$107,0),1),"")</f>
        <v>23</v>
      </c>
      <c r="C13" s="33" t="str">
        <f>IF($B13&lt;&gt;"", IF(INDEX('Evidence střelců a nástřel'!$C$7:$C$107,$B13) = 0, "", UPPER(INDEX('Evidence střelců a nástřel'!$C$7:$C$107,$B13))),"")</f>
        <v/>
      </c>
      <c r="D13" s="80" t="str">
        <f>IF($B13&lt;&gt;"",TRIM(INDEX('Evidence střelců a nástřel'!E$7:E$107,$B13)),"")</f>
        <v>Hrbek Václav</v>
      </c>
      <c r="E13" s="19" t="str">
        <f>IF($B13&lt;&gt;"", IF(INDEX('Evidence střelců a nástřel'!F$7:F$107,$B13) &lt;&gt;"", INDEX('Evidence střelců a nástřel'!F$7:F$107,$B13), ""), "")</f>
        <v/>
      </c>
      <c r="F13" s="19" t="str">
        <f>IF($B13&lt;&gt;"", IF(INDEX('Evidence střelců a nástřel'!G$7:G$107,$B13) &lt;&gt;"", INDEX('Evidence střelců a nástřel'!G$7:G$107,$B13), ""), "")</f>
        <v/>
      </c>
      <c r="G13" s="19" t="str">
        <f>IF($B13&lt;&gt;"", IF(INDEX('Evidence střelců a nástřel'!H$7:H$107,$B13) &lt;&gt;"", INDEX('Evidence střelců a nástřel'!H$7:H$107,$B13), ""), "")</f>
        <v/>
      </c>
      <c r="H13" s="19" t="str">
        <f>IF($B13&lt;&gt;"", IF(INDEX('Evidence střelců a nástřel'!I$7:I$107,$B13) &lt;&gt;"", INDEX('Evidence střelců a nástřel'!I$7:I$107,$B13), ""), "")</f>
        <v/>
      </c>
      <c r="I13" s="19" t="str">
        <f>IF($B13&lt;&gt;"", IF(INDEX('Evidence střelců a nástřel'!J$7:J$107,$B13) &lt;&gt;"", INDEX('Evidence střelců a nástřel'!J$7:J$107,$B13), ""), "")</f>
        <v/>
      </c>
      <c r="J13" s="19" t="str">
        <f>IF($B13&lt;&gt;"", IF(INDEX('Evidence střelců a nástřel'!K$7:K$107,$B13) &lt;&gt;"", INDEX('Evidence střelců a nástřel'!K$7:K$107,$B13), ""), "")</f>
        <v/>
      </c>
      <c r="K13" s="19" t="str">
        <f>IF($B13&lt;&gt;"", IF(INDEX('Evidence střelců a nástřel'!L$7:L$107,$B13) &lt;&gt;"", INDEX('Evidence střelců a nástřel'!L$7:L$107,$B13), ""), "")</f>
        <v/>
      </c>
      <c r="L13" s="19">
        <f>IF($B13&lt;&gt;"", IF(INDEX('Evidence střelců a nástřel'!M$7:M$107,$B13) &lt;&gt;"", INDEX('Evidence střelců a nástřel'!M$7:M$107,$B13), ""), "")</f>
        <v>16</v>
      </c>
      <c r="M13" s="19">
        <f>IF($B13&lt;&gt;"", IF(INDEX('Evidence střelců a nástřel'!N$7:N$107,$B13) &lt;&gt;"", INDEX('Evidence střelců a nástřel'!N$7:N$107,$B13), ""), "")</f>
        <v>18</v>
      </c>
      <c r="N13" s="19">
        <f>IF($B13&lt;&gt;"", IF(INDEX('Evidence střelců a nástřel'!O$7:O$107,$B13) &lt;&gt;"", INDEX('Evidence střelců a nástřel'!O$7:O$107,$B13), ""), "")</f>
        <v>16</v>
      </c>
      <c r="O13" s="18">
        <f t="shared" si="0"/>
        <v>50</v>
      </c>
      <c r="P13" s="19" t="str">
        <f>IF($B13&lt;&gt;"", IF(AND(INDEX('Evidence střelců a nástřel'!P$7:P$107,$B13)&lt;&gt;"", Nastavení!$B$5="NE"), INDEX('Evidence střelců a nástřel'!P$7:P$107,$B13), ""), "")</f>
        <v/>
      </c>
      <c r="Q13" s="18" t="str">
        <f>IF($B13&lt;&gt;"", IF(INDEX('Evidence střelců a nástřel'!Q$7:Q$107,$B13) &gt; 0, INDEX('Evidence střelců a nástřel'!Q$7:Q$107,$B13), ""), "")</f>
        <v/>
      </c>
      <c r="R13" s="18" t="str">
        <f t="shared" si="1"/>
        <v/>
      </c>
      <c r="S13" t="e">
        <f>IF($B13&lt;&gt;"", IF(INDEX('Evidence střelců a nástřel'!#REF!,$B13) &gt; 0, INDEX('Evidence střelců a nástřel'!#REF!,$B13), ""), "")</f>
        <v>#REF!</v>
      </c>
    </row>
    <row r="14" spans="1:19">
      <c r="A14" s="18">
        <f>IF(AND($B14 &lt;&gt; "", COUNT(E14:N14) &gt; 0), INDEX('Pomocné pořadí jednotlivci'!O$7:O$107,$B14), "")</f>
        <v>8</v>
      </c>
      <c r="B14" s="18">
        <f>IF(ISNUMBER(MATCH(ROW()-6,'Pomocné pořadí jednotlivci'!$R$7:$R$107,0)),INDEX('Evidence střelců a nástřel'!$A$7:$A$107,MATCH(ROW()-6,'Pomocné pořadí jednotlivci'!$R$7:$R$107,0),1),"")</f>
        <v>7</v>
      </c>
      <c r="C14" s="33" t="str">
        <f>IF($B14&lt;&gt;"", IF(INDEX('Evidence střelců a nástřel'!$C$7:$C$107,$B14) = 0, "", UPPER(INDEX('Evidence střelců a nástřel'!$C$7:$C$107,$B14))),"")</f>
        <v/>
      </c>
      <c r="D14" s="80" t="str">
        <f>IF($B14&lt;&gt;"",TRIM(INDEX('Evidence střelců a nástřel'!E$7:E$107,$B14)),"")</f>
        <v>Mach Jiří</v>
      </c>
      <c r="E14" s="19" t="str">
        <f>IF($B14&lt;&gt;"", IF(INDEX('Evidence střelců a nástřel'!F$7:F$107,$B14) &lt;&gt;"", INDEX('Evidence střelců a nástřel'!F$7:F$107,$B14), ""), "")</f>
        <v/>
      </c>
      <c r="F14" s="19" t="str">
        <f>IF($B14&lt;&gt;"", IF(INDEX('Evidence střelců a nástřel'!G$7:G$107,$B14) &lt;&gt;"", INDEX('Evidence střelců a nástřel'!G$7:G$107,$B14), ""), "")</f>
        <v/>
      </c>
      <c r="G14" s="19" t="str">
        <f>IF($B14&lt;&gt;"", IF(INDEX('Evidence střelců a nástřel'!H$7:H$107,$B14) &lt;&gt;"", INDEX('Evidence střelců a nástřel'!H$7:H$107,$B14), ""), "")</f>
        <v/>
      </c>
      <c r="H14" s="19" t="str">
        <f>IF($B14&lt;&gt;"", IF(INDEX('Evidence střelců a nástřel'!I$7:I$107,$B14) &lt;&gt;"", INDEX('Evidence střelců a nástřel'!I$7:I$107,$B14), ""), "")</f>
        <v/>
      </c>
      <c r="I14" s="19" t="str">
        <f>IF($B14&lt;&gt;"", IF(INDEX('Evidence střelců a nástřel'!J$7:J$107,$B14) &lt;&gt;"", INDEX('Evidence střelců a nástřel'!J$7:J$107,$B14), ""), "")</f>
        <v/>
      </c>
      <c r="J14" s="19" t="str">
        <f>IF($B14&lt;&gt;"", IF(INDEX('Evidence střelců a nástřel'!K$7:K$107,$B14) &lt;&gt;"", INDEX('Evidence střelců a nástřel'!K$7:K$107,$B14), ""), "")</f>
        <v/>
      </c>
      <c r="K14" s="19" t="str">
        <f>IF($B14&lt;&gt;"", IF(INDEX('Evidence střelců a nástřel'!L$7:L$107,$B14) &lt;&gt;"", INDEX('Evidence střelců a nástřel'!L$7:L$107,$B14), ""), "")</f>
        <v/>
      </c>
      <c r="L14" s="19">
        <f>IF($B14&lt;&gt;"", IF(INDEX('Evidence střelců a nástřel'!M$7:M$107,$B14) &lt;&gt;"", INDEX('Evidence střelců a nástřel'!M$7:M$107,$B14), ""), "")</f>
        <v>18</v>
      </c>
      <c r="M14" s="19">
        <f>IF($B14&lt;&gt;"", IF(INDEX('Evidence střelců a nástřel'!N$7:N$107,$B14) &lt;&gt;"", INDEX('Evidence střelců a nástřel'!N$7:N$107,$B14), ""), "")</f>
        <v>17</v>
      </c>
      <c r="N14" s="19">
        <f>IF($B14&lt;&gt;"", IF(INDEX('Evidence střelců a nástřel'!O$7:O$107,$B14) &lt;&gt;"", INDEX('Evidence střelců a nástřel'!O$7:O$107,$B14), ""), "")</f>
        <v>15</v>
      </c>
      <c r="O14" s="18">
        <f t="shared" si="0"/>
        <v>50</v>
      </c>
      <c r="P14" s="19" t="str">
        <f>IF($B14&lt;&gt;"", IF(AND(INDEX('Evidence střelců a nástřel'!P$7:P$107,$B14)&lt;&gt;"", Nastavení!$B$5="NE"), INDEX('Evidence střelců a nástřel'!P$7:P$107,$B14), ""), "")</f>
        <v/>
      </c>
      <c r="Q14" s="18" t="str">
        <f>IF($B14&lt;&gt;"", IF(INDEX('Evidence střelců a nástřel'!Q$7:Q$107,$B14) &gt; 0, INDEX('Evidence střelců a nástřel'!Q$7:Q$107,$B14), ""), "")</f>
        <v/>
      </c>
      <c r="R14" s="18" t="str">
        <f t="shared" si="1"/>
        <v/>
      </c>
      <c r="S14" t="e">
        <f>IF($B14&lt;&gt;"", IF(INDEX('Evidence střelců a nástřel'!#REF!,$B14) &gt; 0, INDEX('Evidence střelců a nástřel'!#REF!,$B14), ""), "")</f>
        <v>#REF!</v>
      </c>
    </row>
    <row r="15" spans="1:19">
      <c r="A15" s="18">
        <f>IF(AND($B15 &lt;&gt; "", COUNT(E15:N15) &gt; 0), INDEX('Pomocné pořadí jednotlivci'!O$7:O$107,$B15), "")</f>
        <v>9</v>
      </c>
      <c r="B15" s="18">
        <f>IF(ISNUMBER(MATCH(ROW()-6,'Pomocné pořadí jednotlivci'!$R$7:$R$107,0)),INDEX('Evidence střelců a nástřel'!$A$7:$A$107,MATCH(ROW()-6,'Pomocné pořadí jednotlivci'!$R$7:$R$107,0),1),"")</f>
        <v>31</v>
      </c>
      <c r="C15" s="33" t="str">
        <f>IF($B15&lt;&gt;"", IF(INDEX('Evidence střelců a nástřel'!$C$7:$C$107,$B15) = 0, "", UPPER(INDEX('Evidence střelců a nástřel'!$C$7:$C$107,$B15))),"")</f>
        <v/>
      </c>
      <c r="D15" s="80" t="str">
        <f>IF($B15&lt;&gt;"",TRIM(INDEX('Evidence střelců a nástřel'!E$7:E$107,$B15)),"")</f>
        <v>Maša Jiří</v>
      </c>
      <c r="E15" s="19" t="str">
        <f>IF($B15&lt;&gt;"", IF(INDEX('Evidence střelců a nástřel'!F$7:F$107,$B15) &lt;&gt;"", INDEX('Evidence střelců a nástřel'!F$7:F$107,$B15), ""), "")</f>
        <v/>
      </c>
      <c r="F15" s="19" t="str">
        <f>IF($B15&lt;&gt;"", IF(INDEX('Evidence střelců a nástřel'!G$7:G$107,$B15) &lt;&gt;"", INDEX('Evidence střelců a nástřel'!G$7:G$107,$B15), ""), "")</f>
        <v/>
      </c>
      <c r="G15" s="19" t="str">
        <f>IF($B15&lt;&gt;"", IF(INDEX('Evidence střelců a nástřel'!H$7:H$107,$B15) &lt;&gt;"", INDEX('Evidence střelců a nástřel'!H$7:H$107,$B15), ""), "")</f>
        <v/>
      </c>
      <c r="H15" s="19" t="str">
        <f>IF($B15&lt;&gt;"", IF(INDEX('Evidence střelců a nástřel'!I$7:I$107,$B15) &lt;&gt;"", INDEX('Evidence střelců a nástřel'!I$7:I$107,$B15), ""), "")</f>
        <v/>
      </c>
      <c r="I15" s="19" t="str">
        <f>IF($B15&lt;&gt;"", IF(INDEX('Evidence střelců a nástřel'!J$7:J$107,$B15) &lt;&gt;"", INDEX('Evidence střelců a nástřel'!J$7:J$107,$B15), ""), "")</f>
        <v/>
      </c>
      <c r="J15" s="19" t="str">
        <f>IF($B15&lt;&gt;"", IF(INDEX('Evidence střelců a nástřel'!K$7:K$107,$B15) &lt;&gt;"", INDEX('Evidence střelců a nástřel'!K$7:K$107,$B15), ""), "")</f>
        <v/>
      </c>
      <c r="K15" s="19" t="str">
        <f>IF($B15&lt;&gt;"", IF(INDEX('Evidence střelců a nástřel'!L$7:L$107,$B15) &lt;&gt;"", INDEX('Evidence střelců a nástřel'!L$7:L$107,$B15), ""), "")</f>
        <v/>
      </c>
      <c r="L15" s="19">
        <f>IF($B15&lt;&gt;"", IF(INDEX('Evidence střelců a nástřel'!M$7:M$107,$B15) &lt;&gt;"", INDEX('Evidence střelců a nástřel'!M$7:M$107,$B15), ""), "")</f>
        <v>17</v>
      </c>
      <c r="M15" s="19">
        <f>IF($B15&lt;&gt;"", IF(INDEX('Evidence střelců a nástřel'!N$7:N$107,$B15) &lt;&gt;"", INDEX('Evidence střelců a nástřel'!N$7:N$107,$B15), ""), "")</f>
        <v>14</v>
      </c>
      <c r="N15" s="19">
        <f>IF($B15&lt;&gt;"", IF(INDEX('Evidence střelců a nástřel'!O$7:O$107,$B15) &lt;&gt;"", INDEX('Evidence střelců a nástřel'!O$7:O$107,$B15), ""), "")</f>
        <v>18</v>
      </c>
      <c r="O15" s="18">
        <f t="shared" si="0"/>
        <v>49</v>
      </c>
      <c r="P15" s="19" t="str">
        <f>IF($B15&lt;&gt;"", IF(AND(INDEX('Evidence střelců a nástřel'!P$7:P$107,$B15)&lt;&gt;"", Nastavení!$B$5="NE"), INDEX('Evidence střelců a nástřel'!P$7:P$107,$B15), ""), "")</f>
        <v/>
      </c>
      <c r="Q15" s="18" t="str">
        <f>IF($B15&lt;&gt;"", IF(INDEX('Evidence střelců a nástřel'!Q$7:Q$107,$B15) &gt; 0, INDEX('Evidence střelců a nástřel'!Q$7:Q$107,$B15), ""), "")</f>
        <v/>
      </c>
      <c r="R15" s="18" t="str">
        <f t="shared" si="1"/>
        <v/>
      </c>
      <c r="S15" t="e">
        <f>IF($B15&lt;&gt;"", IF(INDEX('Evidence střelců a nástřel'!#REF!,$B15) &gt; 0, INDEX('Evidence střelců a nástřel'!#REF!,$B15), ""), "")</f>
        <v>#REF!</v>
      </c>
    </row>
    <row r="16" spans="1:19">
      <c r="A16" s="18">
        <f>IF(AND($B16 &lt;&gt; "", COUNT(E16:N16) &gt; 0), INDEX('Pomocné pořadí jednotlivci'!O$7:O$107,$B16), "")</f>
        <v>10</v>
      </c>
      <c r="B16" s="18">
        <f>IF(ISNUMBER(MATCH(ROW()-6,'Pomocné pořadí jednotlivci'!$R$7:$R$107,0)),INDEX('Evidence střelců a nástřel'!$A$7:$A$107,MATCH(ROW()-6,'Pomocné pořadí jednotlivci'!$R$7:$R$107,0),1),"")</f>
        <v>3</v>
      </c>
      <c r="C16" s="33" t="str">
        <f>IF($B16&lt;&gt;"", IF(INDEX('Evidence střelců a nástřel'!$C$7:$C$107,$B16) = 0, "", UPPER(INDEX('Evidence střelců a nástřel'!$C$7:$C$107,$B16))),"")</f>
        <v/>
      </c>
      <c r="D16" s="80" t="str">
        <f>IF($B16&lt;&gt;"",TRIM(INDEX('Evidence střelců a nástřel'!E$7:E$107,$B16)),"")</f>
        <v>Kořínek Jindřich</v>
      </c>
      <c r="E16" s="19" t="str">
        <f>IF($B16&lt;&gt;"", IF(INDEX('Evidence střelců a nástřel'!F$7:F$107,$B16) &lt;&gt;"", INDEX('Evidence střelců a nástřel'!F$7:F$107,$B16), ""), "")</f>
        <v/>
      </c>
      <c r="F16" s="19" t="str">
        <f>IF($B16&lt;&gt;"", IF(INDEX('Evidence střelců a nástřel'!G$7:G$107,$B16) &lt;&gt;"", INDEX('Evidence střelců a nástřel'!G$7:G$107,$B16), ""), "")</f>
        <v/>
      </c>
      <c r="G16" s="19" t="str">
        <f>IF($B16&lt;&gt;"", IF(INDEX('Evidence střelců a nástřel'!H$7:H$107,$B16) &lt;&gt;"", INDEX('Evidence střelců a nástřel'!H$7:H$107,$B16), ""), "")</f>
        <v/>
      </c>
      <c r="H16" s="19" t="str">
        <f>IF($B16&lt;&gt;"", IF(INDEX('Evidence střelců a nástřel'!I$7:I$107,$B16) &lt;&gt;"", INDEX('Evidence střelců a nástřel'!I$7:I$107,$B16), ""), "")</f>
        <v/>
      </c>
      <c r="I16" s="19" t="str">
        <f>IF($B16&lt;&gt;"", IF(INDEX('Evidence střelců a nástřel'!J$7:J$107,$B16) &lt;&gt;"", INDEX('Evidence střelců a nástřel'!J$7:J$107,$B16), ""), "")</f>
        <v/>
      </c>
      <c r="J16" s="19" t="str">
        <f>IF($B16&lt;&gt;"", IF(INDEX('Evidence střelců a nástřel'!K$7:K$107,$B16) &lt;&gt;"", INDEX('Evidence střelců a nástřel'!K$7:K$107,$B16), ""), "")</f>
        <v/>
      </c>
      <c r="K16" s="19" t="str">
        <f>IF($B16&lt;&gt;"", IF(INDEX('Evidence střelců a nástřel'!L$7:L$107,$B16) &lt;&gt;"", INDEX('Evidence střelců a nástřel'!L$7:L$107,$B16), ""), "")</f>
        <v/>
      </c>
      <c r="L16" s="19">
        <f>IF($B16&lt;&gt;"", IF(INDEX('Evidence střelců a nástřel'!M$7:M$107,$B16) &lt;&gt;"", INDEX('Evidence střelců a nástřel'!M$7:M$107,$B16), ""), "")</f>
        <v>15</v>
      </c>
      <c r="M16" s="19">
        <f>IF($B16&lt;&gt;"", IF(INDEX('Evidence střelců a nástřel'!N$7:N$107,$B16) &lt;&gt;"", INDEX('Evidence střelců a nástřel'!N$7:N$107,$B16), ""), "")</f>
        <v>18</v>
      </c>
      <c r="N16" s="19">
        <f>IF($B16&lt;&gt;"", IF(INDEX('Evidence střelců a nástřel'!O$7:O$107,$B16) &lt;&gt;"", INDEX('Evidence střelců a nástřel'!O$7:O$107,$B16), ""), "")</f>
        <v>16</v>
      </c>
      <c r="O16" s="18">
        <f t="shared" si="0"/>
        <v>49</v>
      </c>
      <c r="P16" s="19" t="str">
        <f>IF($B16&lt;&gt;"", IF(AND(INDEX('Evidence střelců a nástřel'!P$7:P$107,$B16)&lt;&gt;"", Nastavení!$B$5="NE"), INDEX('Evidence střelců a nástřel'!P$7:P$107,$B16), ""), "")</f>
        <v/>
      </c>
      <c r="Q16" s="18" t="str">
        <f>IF($B16&lt;&gt;"", IF(INDEX('Evidence střelců a nástřel'!Q$7:Q$107,$B16) &gt; 0, INDEX('Evidence střelců a nástřel'!Q$7:Q$107,$B16), ""), "")</f>
        <v/>
      </c>
      <c r="R16" s="18" t="str">
        <f t="shared" si="1"/>
        <v/>
      </c>
      <c r="S16" t="e">
        <f>IF($B16&lt;&gt;"", IF(INDEX('Evidence střelců a nástřel'!#REF!,$B16) &gt; 0, INDEX('Evidence střelců a nástřel'!#REF!,$B16), ""), "")</f>
        <v>#REF!</v>
      </c>
    </row>
    <row r="17" spans="1:19">
      <c r="A17" s="18">
        <f>IF(AND($B17 &lt;&gt; "", COUNT(E17:N17) &gt; 0), INDEX('Pomocné pořadí jednotlivci'!O$7:O$107,$B17), "")</f>
        <v>11</v>
      </c>
      <c r="B17" s="18">
        <f>IF(ISNUMBER(MATCH(ROW()-6,'Pomocné pořadí jednotlivci'!$R$7:$R$107,0)),INDEX('Evidence střelců a nástřel'!$A$7:$A$107,MATCH(ROW()-6,'Pomocné pořadí jednotlivci'!$R$7:$R$107,0),1),"")</f>
        <v>41</v>
      </c>
      <c r="C17" s="33" t="str">
        <f>IF($B17&lt;&gt;"", IF(INDEX('Evidence střelců a nástřel'!$C$7:$C$107,$B17) = 0, "", UPPER(INDEX('Evidence střelců a nástřel'!$C$7:$C$107,$B17))),"")</f>
        <v/>
      </c>
      <c r="D17" s="80" t="str">
        <f>IF($B17&lt;&gt;"",TRIM(INDEX('Evidence střelců a nástřel'!E$7:E$107,$B17)),"")</f>
        <v>Podsedník Vladislav</v>
      </c>
      <c r="E17" s="19" t="str">
        <f>IF($B17&lt;&gt;"", IF(INDEX('Evidence střelců a nástřel'!F$7:F$107,$B17) &lt;&gt;"", INDEX('Evidence střelců a nástřel'!F$7:F$107,$B17), ""), "")</f>
        <v/>
      </c>
      <c r="F17" s="19" t="str">
        <f>IF($B17&lt;&gt;"", IF(INDEX('Evidence střelců a nástřel'!G$7:G$107,$B17) &lt;&gt;"", INDEX('Evidence střelců a nástřel'!G$7:G$107,$B17), ""), "")</f>
        <v/>
      </c>
      <c r="G17" s="19" t="str">
        <f>IF($B17&lt;&gt;"", IF(INDEX('Evidence střelců a nástřel'!H$7:H$107,$B17) &lt;&gt;"", INDEX('Evidence střelců a nástřel'!H$7:H$107,$B17), ""), "")</f>
        <v/>
      </c>
      <c r="H17" s="19" t="str">
        <f>IF($B17&lt;&gt;"", IF(INDEX('Evidence střelců a nástřel'!I$7:I$107,$B17) &lt;&gt;"", INDEX('Evidence střelců a nástřel'!I$7:I$107,$B17), ""), "")</f>
        <v/>
      </c>
      <c r="I17" s="19" t="str">
        <f>IF($B17&lt;&gt;"", IF(INDEX('Evidence střelců a nástřel'!J$7:J$107,$B17) &lt;&gt;"", INDEX('Evidence střelců a nástřel'!J$7:J$107,$B17), ""), "")</f>
        <v/>
      </c>
      <c r="J17" s="19" t="str">
        <f>IF($B17&lt;&gt;"", IF(INDEX('Evidence střelců a nástřel'!K$7:K$107,$B17) &lt;&gt;"", INDEX('Evidence střelců a nástřel'!K$7:K$107,$B17), ""), "")</f>
        <v/>
      </c>
      <c r="K17" s="19" t="str">
        <f>IF($B17&lt;&gt;"", IF(INDEX('Evidence střelců a nástřel'!L$7:L$107,$B17) &lt;&gt;"", INDEX('Evidence střelců a nástřel'!L$7:L$107,$B17), ""), "")</f>
        <v/>
      </c>
      <c r="L17" s="19">
        <f>IF($B17&lt;&gt;"", IF(INDEX('Evidence střelců a nástřel'!M$7:M$107,$B17) &lt;&gt;"", INDEX('Evidence střelců a nástřel'!M$7:M$107,$B17), ""), "")</f>
        <v>18</v>
      </c>
      <c r="M17" s="19">
        <f>IF($B17&lt;&gt;"", IF(INDEX('Evidence střelců a nástřel'!N$7:N$107,$B17) &lt;&gt;"", INDEX('Evidence střelců a nástřel'!N$7:N$107,$B17), ""), "")</f>
        <v>17</v>
      </c>
      <c r="N17" s="19">
        <f>IF($B17&lt;&gt;"", IF(INDEX('Evidence střelců a nástřel'!O$7:O$107,$B17) &lt;&gt;"", INDEX('Evidence střelců a nástřel'!O$7:O$107,$B17), ""), "")</f>
        <v>14</v>
      </c>
      <c r="O17" s="18">
        <f t="shared" si="0"/>
        <v>49</v>
      </c>
      <c r="P17" s="19" t="str">
        <f>IF($B17&lt;&gt;"", IF(AND(INDEX('Evidence střelců a nástřel'!P$7:P$107,$B17)&lt;&gt;"", Nastavení!$B$5="NE"), INDEX('Evidence střelců a nástřel'!P$7:P$107,$B17), ""), "")</f>
        <v/>
      </c>
      <c r="Q17" s="18" t="str">
        <f>IF($B17&lt;&gt;"", IF(INDEX('Evidence střelců a nástřel'!Q$7:Q$107,$B17) &gt; 0, INDEX('Evidence střelců a nástřel'!Q$7:Q$107,$B17), ""), "")</f>
        <v/>
      </c>
      <c r="R17" s="18" t="str">
        <f t="shared" si="1"/>
        <v/>
      </c>
      <c r="S17" t="e">
        <f>IF($B17&lt;&gt;"", IF(INDEX('Evidence střelců a nástřel'!#REF!,$B17) &gt; 0, INDEX('Evidence střelců a nástřel'!#REF!,$B17), ""), "")</f>
        <v>#REF!</v>
      </c>
    </row>
    <row r="18" spans="1:19">
      <c r="A18" s="18">
        <f>IF(AND($B18 &lt;&gt; "", COUNT(E18:N18) &gt; 0), INDEX('Pomocné pořadí jednotlivci'!O$7:O$107,$B18), "")</f>
        <v>12</v>
      </c>
      <c r="B18" s="18">
        <f>IF(ISNUMBER(MATCH(ROW()-6,'Pomocné pořadí jednotlivci'!$R$7:$R$107,0)),INDEX('Evidence střelců a nástřel'!$A$7:$A$107,MATCH(ROW()-6,'Pomocné pořadí jednotlivci'!$R$7:$R$107,0),1),"")</f>
        <v>15</v>
      </c>
      <c r="C18" s="33" t="str">
        <f>IF($B18&lt;&gt;"", IF(INDEX('Evidence střelců a nástřel'!$C$7:$C$107,$B18) = 0, "", UPPER(INDEX('Evidence střelců a nástřel'!$C$7:$C$107,$B18))),"")</f>
        <v/>
      </c>
      <c r="D18" s="80" t="str">
        <f>IF($B18&lt;&gt;"",TRIM(INDEX('Evidence střelců a nástřel'!E$7:E$107,$B18)),"")</f>
        <v>Pešek Josef</v>
      </c>
      <c r="E18" s="19" t="str">
        <f>IF($B18&lt;&gt;"", IF(INDEX('Evidence střelců a nástřel'!F$7:F$107,$B18) &lt;&gt;"", INDEX('Evidence střelců a nástřel'!F$7:F$107,$B18), ""), "")</f>
        <v/>
      </c>
      <c r="F18" s="19" t="str">
        <f>IF($B18&lt;&gt;"", IF(INDEX('Evidence střelců a nástřel'!G$7:G$107,$B18) &lt;&gt;"", INDEX('Evidence střelců a nástřel'!G$7:G$107,$B18), ""), "")</f>
        <v/>
      </c>
      <c r="G18" s="19" t="str">
        <f>IF($B18&lt;&gt;"", IF(INDEX('Evidence střelců a nástřel'!H$7:H$107,$B18) &lt;&gt;"", INDEX('Evidence střelců a nástřel'!H$7:H$107,$B18), ""), "")</f>
        <v/>
      </c>
      <c r="H18" s="19" t="str">
        <f>IF($B18&lt;&gt;"", IF(INDEX('Evidence střelců a nástřel'!I$7:I$107,$B18) &lt;&gt;"", INDEX('Evidence střelců a nástřel'!I$7:I$107,$B18), ""), "")</f>
        <v/>
      </c>
      <c r="I18" s="19" t="str">
        <f>IF($B18&lt;&gt;"", IF(INDEX('Evidence střelců a nástřel'!J$7:J$107,$B18) &lt;&gt;"", INDEX('Evidence střelců a nástřel'!J$7:J$107,$B18), ""), "")</f>
        <v/>
      </c>
      <c r="J18" s="19" t="str">
        <f>IF($B18&lt;&gt;"", IF(INDEX('Evidence střelců a nástřel'!K$7:K$107,$B18) &lt;&gt;"", INDEX('Evidence střelců a nástřel'!K$7:K$107,$B18), ""), "")</f>
        <v/>
      </c>
      <c r="K18" s="19" t="str">
        <f>IF($B18&lt;&gt;"", IF(INDEX('Evidence střelců a nástřel'!L$7:L$107,$B18) &lt;&gt;"", INDEX('Evidence střelců a nástřel'!L$7:L$107,$B18), ""), "")</f>
        <v/>
      </c>
      <c r="L18" s="19">
        <f>IF($B18&lt;&gt;"", IF(INDEX('Evidence střelců a nástřel'!M$7:M$107,$B18) &lt;&gt;"", INDEX('Evidence střelců a nástřel'!M$7:M$107,$B18), ""), "")</f>
        <v>19</v>
      </c>
      <c r="M18" s="19">
        <f>IF($B18&lt;&gt;"", IF(INDEX('Evidence střelců a nástřel'!N$7:N$107,$B18) &lt;&gt;"", INDEX('Evidence střelců a nástřel'!N$7:N$107,$B18), ""), "")</f>
        <v>12</v>
      </c>
      <c r="N18" s="19">
        <f>IF($B18&lt;&gt;"", IF(INDEX('Evidence střelců a nástřel'!O$7:O$107,$B18) &lt;&gt;"", INDEX('Evidence střelců a nástřel'!O$7:O$107,$B18), ""), "")</f>
        <v>17</v>
      </c>
      <c r="O18" s="18">
        <f t="shared" si="0"/>
        <v>48</v>
      </c>
      <c r="P18" s="19" t="str">
        <f>IF($B18&lt;&gt;"", IF(AND(INDEX('Evidence střelců a nástřel'!P$7:P$107,$B18)&lt;&gt;"", Nastavení!$B$5="NE"), INDEX('Evidence střelců a nástřel'!P$7:P$107,$B18), ""), "")</f>
        <v/>
      </c>
      <c r="Q18" s="18" t="str">
        <f>IF($B18&lt;&gt;"", IF(INDEX('Evidence střelců a nástřel'!Q$7:Q$107,$B18) &gt; 0, INDEX('Evidence střelců a nástřel'!Q$7:Q$107,$B18), ""), "")</f>
        <v/>
      </c>
      <c r="R18" s="18" t="str">
        <f t="shared" si="1"/>
        <v/>
      </c>
      <c r="S18" t="e">
        <f>IF($B18&lt;&gt;"", IF(INDEX('Evidence střelců a nástřel'!#REF!,$B18) &gt; 0, INDEX('Evidence střelců a nástřel'!#REF!,$B18), ""), "")</f>
        <v>#REF!</v>
      </c>
    </row>
    <row r="19" spans="1:19">
      <c r="A19" s="18">
        <f>IF(AND($B19 &lt;&gt; "", COUNT(E19:N19) &gt; 0), INDEX('Pomocné pořadí jednotlivci'!O$7:O$107,$B19), "")</f>
        <v>13</v>
      </c>
      <c r="B19" s="18">
        <f>IF(ISNUMBER(MATCH(ROW()-6,'Pomocné pořadí jednotlivci'!$R$7:$R$107,0)),INDEX('Evidence střelců a nástřel'!$A$7:$A$107,MATCH(ROW()-6,'Pomocné pořadí jednotlivci'!$R$7:$R$107,0),1),"")</f>
        <v>29</v>
      </c>
      <c r="C19" s="33" t="str">
        <f>IF($B19&lt;&gt;"", IF(INDEX('Evidence střelců a nástřel'!$C$7:$C$107,$B19) = 0, "", UPPER(INDEX('Evidence střelců a nástřel'!$C$7:$C$107,$B19))),"")</f>
        <v/>
      </c>
      <c r="D19" s="80" t="str">
        <f>IF($B19&lt;&gt;"",TRIM(INDEX('Evidence střelců a nástřel'!E$7:E$107,$B19)),"")</f>
        <v>Štulpa František</v>
      </c>
      <c r="E19" s="19" t="str">
        <f>IF($B19&lt;&gt;"", IF(INDEX('Evidence střelců a nástřel'!F$7:F$107,$B19) &lt;&gt;"", INDEX('Evidence střelců a nástřel'!F$7:F$107,$B19), ""), "")</f>
        <v/>
      </c>
      <c r="F19" s="19" t="str">
        <f>IF($B19&lt;&gt;"", IF(INDEX('Evidence střelců a nástřel'!G$7:G$107,$B19) &lt;&gt;"", INDEX('Evidence střelců a nástřel'!G$7:G$107,$B19), ""), "")</f>
        <v/>
      </c>
      <c r="G19" s="19" t="str">
        <f>IF($B19&lt;&gt;"", IF(INDEX('Evidence střelců a nástřel'!H$7:H$107,$B19) &lt;&gt;"", INDEX('Evidence střelců a nástřel'!H$7:H$107,$B19), ""), "")</f>
        <v/>
      </c>
      <c r="H19" s="19" t="str">
        <f>IF($B19&lt;&gt;"", IF(INDEX('Evidence střelců a nástřel'!I$7:I$107,$B19) &lt;&gt;"", INDEX('Evidence střelců a nástřel'!I$7:I$107,$B19), ""), "")</f>
        <v/>
      </c>
      <c r="I19" s="19" t="str">
        <f>IF($B19&lt;&gt;"", IF(INDEX('Evidence střelců a nástřel'!J$7:J$107,$B19) &lt;&gt;"", INDEX('Evidence střelců a nástřel'!J$7:J$107,$B19), ""), "")</f>
        <v/>
      </c>
      <c r="J19" s="19" t="str">
        <f>IF($B19&lt;&gt;"", IF(INDEX('Evidence střelců a nástřel'!K$7:K$107,$B19) &lt;&gt;"", INDEX('Evidence střelců a nástřel'!K$7:K$107,$B19), ""), "")</f>
        <v/>
      </c>
      <c r="K19" s="19" t="str">
        <f>IF($B19&lt;&gt;"", IF(INDEX('Evidence střelců a nástřel'!L$7:L$107,$B19) &lt;&gt;"", INDEX('Evidence střelců a nástřel'!L$7:L$107,$B19), ""), "")</f>
        <v/>
      </c>
      <c r="L19" s="19">
        <f>IF($B19&lt;&gt;"", IF(INDEX('Evidence střelců a nástřel'!M$7:M$107,$B19) &lt;&gt;"", INDEX('Evidence střelců a nástřel'!M$7:M$107,$B19), ""), "")</f>
        <v>17</v>
      </c>
      <c r="M19" s="19">
        <f>IF($B19&lt;&gt;"", IF(INDEX('Evidence střelců a nástřel'!N$7:N$107,$B19) &lt;&gt;"", INDEX('Evidence střelců a nástřel'!N$7:N$107,$B19), ""), "")</f>
        <v>17</v>
      </c>
      <c r="N19" s="19">
        <f>IF($B19&lt;&gt;"", IF(INDEX('Evidence střelců a nástřel'!O$7:O$107,$B19) &lt;&gt;"", INDEX('Evidence střelců a nástřel'!O$7:O$107,$B19), ""), "")</f>
        <v>14</v>
      </c>
      <c r="O19" s="18">
        <f t="shared" si="0"/>
        <v>48</v>
      </c>
      <c r="P19" s="19" t="str">
        <f>IF($B19&lt;&gt;"", IF(AND(INDEX('Evidence střelců a nástřel'!P$7:P$107,$B19)&lt;&gt;"", Nastavení!$B$5="NE"), INDEX('Evidence střelců a nástřel'!P$7:P$107,$B19), ""), "")</f>
        <v/>
      </c>
      <c r="Q19" s="18" t="str">
        <f>IF($B19&lt;&gt;"", IF(INDEX('Evidence střelců a nástřel'!Q$7:Q$107,$B19) &gt; 0, INDEX('Evidence střelců a nástřel'!Q$7:Q$107,$B19), ""), "")</f>
        <v/>
      </c>
      <c r="R19" s="18" t="str">
        <f t="shared" si="1"/>
        <v/>
      </c>
      <c r="S19" t="e">
        <f>IF($B19&lt;&gt;"", IF(INDEX('Evidence střelců a nástřel'!#REF!,$B19) &gt; 0, INDEX('Evidence střelců a nástřel'!#REF!,$B19), ""), "")</f>
        <v>#REF!</v>
      </c>
    </row>
    <row r="20" spans="1:19">
      <c r="A20" s="18">
        <f>IF(AND($B20 &lt;&gt; "", COUNT(E20:N20) &gt; 0), INDEX('Pomocné pořadí jednotlivci'!O$7:O$107,$B20), "")</f>
        <v>14</v>
      </c>
      <c r="B20" s="18">
        <f>IF(ISNUMBER(MATCH(ROW()-6,'Pomocné pořadí jednotlivci'!$R$7:$R$107,0)),INDEX('Evidence střelců a nástřel'!$A$7:$A$107,MATCH(ROW()-6,'Pomocné pořadí jednotlivci'!$R$7:$R$107,0),1),"")</f>
        <v>6</v>
      </c>
      <c r="C20" s="33" t="str">
        <f>IF($B20&lt;&gt;"", IF(INDEX('Evidence střelců a nástřel'!$C$7:$C$107,$B20) = 0, "", UPPER(INDEX('Evidence střelců a nástřel'!$C$7:$C$107,$B20))),"")</f>
        <v/>
      </c>
      <c r="D20" s="80" t="str">
        <f>IF($B20&lt;&gt;"",TRIM(INDEX('Evidence střelců a nástřel'!E$7:E$107,$B20)),"")</f>
        <v>Sláma Petr</v>
      </c>
      <c r="E20" s="19" t="str">
        <f>IF($B20&lt;&gt;"", IF(INDEX('Evidence střelců a nástřel'!F$7:F$107,$B20) &lt;&gt;"", INDEX('Evidence střelců a nástřel'!F$7:F$107,$B20), ""), "")</f>
        <v/>
      </c>
      <c r="F20" s="19" t="str">
        <f>IF($B20&lt;&gt;"", IF(INDEX('Evidence střelců a nástřel'!G$7:G$107,$B20) &lt;&gt;"", INDEX('Evidence střelců a nástřel'!G$7:G$107,$B20), ""), "")</f>
        <v/>
      </c>
      <c r="G20" s="19" t="str">
        <f>IF($B20&lt;&gt;"", IF(INDEX('Evidence střelců a nástřel'!H$7:H$107,$B20) &lt;&gt;"", INDEX('Evidence střelců a nástřel'!H$7:H$107,$B20), ""), "")</f>
        <v/>
      </c>
      <c r="H20" s="19" t="str">
        <f>IF($B20&lt;&gt;"", IF(INDEX('Evidence střelců a nástřel'!I$7:I$107,$B20) &lt;&gt;"", INDEX('Evidence střelců a nástřel'!I$7:I$107,$B20), ""), "")</f>
        <v/>
      </c>
      <c r="I20" s="19" t="str">
        <f>IF($B20&lt;&gt;"", IF(INDEX('Evidence střelců a nástřel'!J$7:J$107,$B20) &lt;&gt;"", INDEX('Evidence střelců a nástřel'!J$7:J$107,$B20), ""), "")</f>
        <v/>
      </c>
      <c r="J20" s="19" t="str">
        <f>IF($B20&lt;&gt;"", IF(INDEX('Evidence střelců a nástřel'!K$7:K$107,$B20) &lt;&gt;"", INDEX('Evidence střelců a nástřel'!K$7:K$107,$B20), ""), "")</f>
        <v/>
      </c>
      <c r="K20" s="19" t="str">
        <f>IF($B20&lt;&gt;"", IF(INDEX('Evidence střelců a nástřel'!L$7:L$107,$B20) &lt;&gt;"", INDEX('Evidence střelců a nástřel'!L$7:L$107,$B20), ""), "")</f>
        <v/>
      </c>
      <c r="L20" s="19">
        <f>IF($B20&lt;&gt;"", IF(INDEX('Evidence střelců a nástřel'!M$7:M$107,$B20) &lt;&gt;"", INDEX('Evidence střelců a nástřel'!M$7:M$107,$B20), ""), "")</f>
        <v>19</v>
      </c>
      <c r="M20" s="19">
        <f>IF($B20&lt;&gt;"", IF(INDEX('Evidence střelců a nástřel'!N$7:N$107,$B20) &lt;&gt;"", INDEX('Evidence střelců a nástřel'!N$7:N$107,$B20), ""), "")</f>
        <v>15</v>
      </c>
      <c r="N20" s="19">
        <f>IF($B20&lt;&gt;"", IF(INDEX('Evidence střelců a nástřel'!O$7:O$107,$B20) &lt;&gt;"", INDEX('Evidence střelců a nástřel'!O$7:O$107,$B20), ""), "")</f>
        <v>14</v>
      </c>
      <c r="O20" s="18">
        <f t="shared" si="0"/>
        <v>48</v>
      </c>
      <c r="P20" s="19" t="str">
        <f>IF($B20&lt;&gt;"", IF(AND(INDEX('Evidence střelců a nástřel'!P$7:P$107,$B20)&lt;&gt;"", Nastavení!$B$5="NE"), INDEX('Evidence střelců a nástřel'!P$7:P$107,$B20), ""), "")</f>
        <v/>
      </c>
      <c r="Q20" s="18" t="str">
        <f>IF($B20&lt;&gt;"", IF(INDEX('Evidence střelců a nástřel'!Q$7:Q$107,$B20) &gt; 0, INDEX('Evidence střelců a nástřel'!Q$7:Q$107,$B20), ""), "")</f>
        <v/>
      </c>
      <c r="R20" s="18" t="str">
        <f t="shared" si="1"/>
        <v/>
      </c>
      <c r="S20" t="e">
        <f>IF($B20&lt;&gt;"", IF(INDEX('Evidence střelců a nástřel'!#REF!,$B20) &gt; 0, INDEX('Evidence střelců a nástřel'!#REF!,$B20), ""), "")</f>
        <v>#REF!</v>
      </c>
    </row>
    <row r="21" spans="1:19">
      <c r="A21" s="18">
        <f>IF(AND($B21 &lt;&gt; "", COUNT(E21:N21) &gt; 0), INDEX('Pomocné pořadí jednotlivci'!O$7:O$107,$B21), "")</f>
        <v>15</v>
      </c>
      <c r="B21" s="18">
        <f>IF(ISNUMBER(MATCH(ROW()-6,'Pomocné pořadí jednotlivci'!$R$7:$R$107,0)),INDEX('Evidence střelců a nástřel'!$A$7:$A$107,MATCH(ROW()-6,'Pomocné pořadí jednotlivci'!$R$7:$R$107,0),1),"")</f>
        <v>11</v>
      </c>
      <c r="C21" s="33" t="str">
        <f>IF($B21&lt;&gt;"", IF(INDEX('Evidence střelců a nástřel'!$C$7:$C$107,$B21) = 0, "", UPPER(INDEX('Evidence střelců a nástřel'!$C$7:$C$107,$B21))),"")</f>
        <v/>
      </c>
      <c r="D21" s="80" t="str">
        <f>IF($B21&lt;&gt;"",TRIM(INDEX('Evidence střelců a nástřel'!E$7:E$107,$B21)),"")</f>
        <v>Malý Pavel</v>
      </c>
      <c r="E21" s="19" t="str">
        <f>IF($B21&lt;&gt;"", IF(INDEX('Evidence střelců a nástřel'!F$7:F$107,$B21) &lt;&gt;"", INDEX('Evidence střelců a nástřel'!F$7:F$107,$B21), ""), "")</f>
        <v/>
      </c>
      <c r="F21" s="19" t="str">
        <f>IF($B21&lt;&gt;"", IF(INDEX('Evidence střelců a nástřel'!G$7:G$107,$B21) &lt;&gt;"", INDEX('Evidence střelců a nástřel'!G$7:G$107,$B21), ""), "")</f>
        <v/>
      </c>
      <c r="G21" s="19" t="str">
        <f>IF($B21&lt;&gt;"", IF(INDEX('Evidence střelců a nástřel'!H$7:H$107,$B21) &lt;&gt;"", INDEX('Evidence střelců a nástřel'!H$7:H$107,$B21), ""), "")</f>
        <v/>
      </c>
      <c r="H21" s="19" t="str">
        <f>IF($B21&lt;&gt;"", IF(INDEX('Evidence střelců a nástřel'!I$7:I$107,$B21) &lt;&gt;"", INDEX('Evidence střelců a nástřel'!I$7:I$107,$B21), ""), "")</f>
        <v/>
      </c>
      <c r="I21" s="19" t="str">
        <f>IF($B21&lt;&gt;"", IF(INDEX('Evidence střelců a nástřel'!J$7:J$107,$B21) &lt;&gt;"", INDEX('Evidence střelců a nástřel'!J$7:J$107,$B21), ""), "")</f>
        <v/>
      </c>
      <c r="J21" s="19" t="str">
        <f>IF($B21&lt;&gt;"", IF(INDEX('Evidence střelců a nástřel'!K$7:K$107,$B21) &lt;&gt;"", INDEX('Evidence střelců a nástřel'!K$7:K$107,$B21), ""), "")</f>
        <v/>
      </c>
      <c r="K21" s="19" t="str">
        <f>IF($B21&lt;&gt;"", IF(INDEX('Evidence střelců a nástřel'!L$7:L$107,$B21) &lt;&gt;"", INDEX('Evidence střelců a nástřel'!L$7:L$107,$B21), ""), "")</f>
        <v/>
      </c>
      <c r="L21" s="19">
        <f>IF($B21&lt;&gt;"", IF(INDEX('Evidence střelců a nástřel'!M$7:M$107,$B21) &lt;&gt;"", INDEX('Evidence střelců a nástřel'!M$7:M$107,$B21), ""), "")</f>
        <v>15</v>
      </c>
      <c r="M21" s="19">
        <f>IF($B21&lt;&gt;"", IF(INDEX('Evidence střelců a nástřel'!N$7:N$107,$B21) &lt;&gt;"", INDEX('Evidence střelců a nástřel'!N$7:N$107,$B21), ""), "")</f>
        <v>15</v>
      </c>
      <c r="N21" s="19">
        <f>IF($B21&lt;&gt;"", IF(INDEX('Evidence střelců a nástřel'!O$7:O$107,$B21) &lt;&gt;"", INDEX('Evidence střelců a nástřel'!O$7:O$107,$B21), ""), "")</f>
        <v>16</v>
      </c>
      <c r="O21" s="18">
        <f t="shared" si="0"/>
        <v>46</v>
      </c>
      <c r="P21" s="19" t="str">
        <f>IF($B21&lt;&gt;"", IF(AND(INDEX('Evidence střelců a nástřel'!P$7:P$107,$B21)&lt;&gt;"", Nastavení!$B$5="NE"), INDEX('Evidence střelců a nástřel'!P$7:P$107,$B21), ""), "")</f>
        <v/>
      </c>
      <c r="Q21" s="18" t="str">
        <f>IF($B21&lt;&gt;"", IF(INDEX('Evidence střelců a nástřel'!Q$7:Q$107,$B21) &gt; 0, INDEX('Evidence střelců a nástřel'!Q$7:Q$107,$B21), ""), "")</f>
        <v/>
      </c>
      <c r="R21" s="18" t="str">
        <f t="shared" si="1"/>
        <v/>
      </c>
      <c r="S21" t="e">
        <f>IF($B21&lt;&gt;"", IF(INDEX('Evidence střelců a nástřel'!#REF!,$B21) &gt; 0, INDEX('Evidence střelců a nástřel'!#REF!,$B21), ""), "")</f>
        <v>#REF!</v>
      </c>
    </row>
    <row r="22" spans="1:19">
      <c r="A22" s="18">
        <f>IF(AND($B22 &lt;&gt; "", COUNT(E22:N22) &gt; 0), INDEX('Pomocné pořadí jednotlivci'!O$7:O$107,$B22), "")</f>
        <v>16</v>
      </c>
      <c r="B22" s="18">
        <f>IF(ISNUMBER(MATCH(ROW()-6,'Pomocné pořadí jednotlivci'!$R$7:$R$107,0)),INDEX('Evidence střelců a nástřel'!$A$7:$A$107,MATCH(ROW()-6,'Pomocné pořadí jednotlivci'!$R$7:$R$107,0),1),"")</f>
        <v>27</v>
      </c>
      <c r="C22" s="33" t="str">
        <f>IF($B22&lt;&gt;"", IF(INDEX('Evidence střelců a nástřel'!$C$7:$C$107,$B22) = 0, "", UPPER(INDEX('Evidence střelců a nástřel'!$C$7:$C$107,$B22))),"")</f>
        <v/>
      </c>
      <c r="D22" s="80" t="str">
        <f>IF($B22&lt;&gt;"",TRIM(INDEX('Evidence střelců a nástřel'!E$7:E$107,$B22)),"")</f>
        <v>Letáček Zbyněk</v>
      </c>
      <c r="E22" s="19" t="str">
        <f>IF($B22&lt;&gt;"", IF(INDEX('Evidence střelců a nástřel'!F$7:F$107,$B22) &lt;&gt;"", INDEX('Evidence střelců a nástřel'!F$7:F$107,$B22), ""), "")</f>
        <v/>
      </c>
      <c r="F22" s="19" t="str">
        <f>IF($B22&lt;&gt;"", IF(INDEX('Evidence střelců a nástřel'!G$7:G$107,$B22) &lt;&gt;"", INDEX('Evidence střelců a nástřel'!G$7:G$107,$B22), ""), "")</f>
        <v/>
      </c>
      <c r="G22" s="19" t="str">
        <f>IF($B22&lt;&gt;"", IF(INDEX('Evidence střelců a nástřel'!H$7:H$107,$B22) &lt;&gt;"", INDEX('Evidence střelců a nástřel'!H$7:H$107,$B22), ""), "")</f>
        <v/>
      </c>
      <c r="H22" s="19" t="str">
        <f>IF($B22&lt;&gt;"", IF(INDEX('Evidence střelců a nástřel'!I$7:I$107,$B22) &lt;&gt;"", INDEX('Evidence střelců a nástřel'!I$7:I$107,$B22), ""), "")</f>
        <v/>
      </c>
      <c r="I22" s="19" t="str">
        <f>IF($B22&lt;&gt;"", IF(INDEX('Evidence střelců a nástřel'!J$7:J$107,$B22) &lt;&gt;"", INDEX('Evidence střelců a nástřel'!J$7:J$107,$B22), ""), "")</f>
        <v/>
      </c>
      <c r="J22" s="19" t="str">
        <f>IF($B22&lt;&gt;"", IF(INDEX('Evidence střelců a nástřel'!K$7:K$107,$B22) &lt;&gt;"", INDEX('Evidence střelců a nástřel'!K$7:K$107,$B22), ""), "")</f>
        <v/>
      </c>
      <c r="K22" s="19" t="str">
        <f>IF($B22&lt;&gt;"", IF(INDEX('Evidence střelců a nástřel'!L$7:L$107,$B22) &lt;&gt;"", INDEX('Evidence střelců a nástřel'!L$7:L$107,$B22), ""), "")</f>
        <v/>
      </c>
      <c r="L22" s="19">
        <f>IF($B22&lt;&gt;"", IF(INDEX('Evidence střelců a nástřel'!M$7:M$107,$B22) &lt;&gt;"", INDEX('Evidence střelců a nástřel'!M$7:M$107,$B22), ""), "")</f>
        <v>16</v>
      </c>
      <c r="M22" s="19">
        <f>IF($B22&lt;&gt;"", IF(INDEX('Evidence střelců a nástřel'!N$7:N$107,$B22) &lt;&gt;"", INDEX('Evidence střelců a nástřel'!N$7:N$107,$B22), ""), "")</f>
        <v>16</v>
      </c>
      <c r="N22" s="19">
        <f>IF($B22&lt;&gt;"", IF(INDEX('Evidence střelců a nástřel'!O$7:O$107,$B22) &lt;&gt;"", INDEX('Evidence střelců a nástřel'!O$7:O$107,$B22), ""), "")</f>
        <v>14</v>
      </c>
      <c r="O22" s="18">
        <f t="shared" si="0"/>
        <v>46</v>
      </c>
      <c r="P22" s="19" t="str">
        <f>IF($B22&lt;&gt;"", IF(AND(INDEX('Evidence střelců a nástřel'!P$7:P$107,$B22)&lt;&gt;"", Nastavení!$B$5="NE"), INDEX('Evidence střelců a nástřel'!P$7:P$107,$B22), ""), "")</f>
        <v/>
      </c>
      <c r="Q22" s="18" t="str">
        <f>IF($B22&lt;&gt;"", IF(INDEX('Evidence střelců a nástřel'!Q$7:Q$107,$B22) &gt; 0, INDEX('Evidence střelců a nástřel'!Q$7:Q$107,$B22), ""), "")</f>
        <v/>
      </c>
      <c r="R22" s="18" t="str">
        <f t="shared" si="1"/>
        <v/>
      </c>
      <c r="S22" t="e">
        <f>IF($B22&lt;&gt;"", IF(INDEX('Evidence střelců a nástřel'!#REF!,$B22) &gt; 0, INDEX('Evidence střelců a nástřel'!#REF!,$B22), ""), "")</f>
        <v>#REF!</v>
      </c>
    </row>
    <row r="23" spans="1:19">
      <c r="A23" s="18">
        <f>IF(AND($B23 &lt;&gt; "", COUNT(E23:N23) &gt; 0), INDEX('Pomocné pořadí jednotlivci'!O$7:O$107,$B23), "")</f>
        <v>17</v>
      </c>
      <c r="B23" s="18">
        <f>IF(ISNUMBER(MATCH(ROW()-6,'Pomocné pořadí jednotlivci'!$R$7:$R$107,0)),INDEX('Evidence střelců a nástřel'!$A$7:$A$107,MATCH(ROW()-6,'Pomocné pořadí jednotlivci'!$R$7:$R$107,0),1),"")</f>
        <v>26</v>
      </c>
      <c r="C23" s="33" t="str">
        <f>IF($B23&lt;&gt;"", IF(INDEX('Evidence střelců a nástřel'!$C$7:$C$107,$B23) = 0, "", UPPER(INDEX('Evidence střelců a nástřel'!$C$7:$C$107,$B23))),"")</f>
        <v/>
      </c>
      <c r="D23" s="80" t="str">
        <f>IF($B23&lt;&gt;"",TRIM(INDEX('Evidence střelců a nástřel'!E$7:E$107,$B23)),"")</f>
        <v>Vrzal Petr</v>
      </c>
      <c r="E23" s="19" t="str">
        <f>IF($B23&lt;&gt;"", IF(INDEX('Evidence střelců a nástřel'!F$7:F$107,$B23) &lt;&gt;"", INDEX('Evidence střelců a nástřel'!F$7:F$107,$B23), ""), "")</f>
        <v/>
      </c>
      <c r="F23" s="19" t="str">
        <f>IF($B23&lt;&gt;"", IF(INDEX('Evidence střelců a nástřel'!G$7:G$107,$B23) &lt;&gt;"", INDEX('Evidence střelců a nástřel'!G$7:G$107,$B23), ""), "")</f>
        <v/>
      </c>
      <c r="G23" s="19" t="str">
        <f>IF($B23&lt;&gt;"", IF(INDEX('Evidence střelců a nástřel'!H$7:H$107,$B23) &lt;&gt;"", INDEX('Evidence střelců a nástřel'!H$7:H$107,$B23), ""), "")</f>
        <v/>
      </c>
      <c r="H23" s="19" t="str">
        <f>IF($B23&lt;&gt;"", IF(INDEX('Evidence střelců a nástřel'!I$7:I$107,$B23) &lt;&gt;"", INDEX('Evidence střelců a nástřel'!I$7:I$107,$B23), ""), "")</f>
        <v/>
      </c>
      <c r="I23" s="19" t="str">
        <f>IF($B23&lt;&gt;"", IF(INDEX('Evidence střelců a nástřel'!J$7:J$107,$B23) &lt;&gt;"", INDEX('Evidence střelců a nástřel'!J$7:J$107,$B23), ""), "")</f>
        <v/>
      </c>
      <c r="J23" s="19" t="str">
        <f>IF($B23&lt;&gt;"", IF(INDEX('Evidence střelců a nástřel'!K$7:K$107,$B23) &lt;&gt;"", INDEX('Evidence střelců a nástřel'!K$7:K$107,$B23), ""), "")</f>
        <v/>
      </c>
      <c r="K23" s="19" t="str">
        <f>IF($B23&lt;&gt;"", IF(INDEX('Evidence střelců a nástřel'!L$7:L$107,$B23) &lt;&gt;"", INDEX('Evidence střelců a nástřel'!L$7:L$107,$B23), ""), "")</f>
        <v/>
      </c>
      <c r="L23" s="19">
        <f>IF($B23&lt;&gt;"", IF(INDEX('Evidence střelců a nástřel'!M$7:M$107,$B23) &lt;&gt;"", INDEX('Evidence střelců a nástřel'!M$7:M$107,$B23), ""), "")</f>
        <v>17</v>
      </c>
      <c r="M23" s="19">
        <f>IF($B23&lt;&gt;"", IF(INDEX('Evidence střelců a nástřel'!N$7:N$107,$B23) &lt;&gt;"", INDEX('Evidence střelců a nástřel'!N$7:N$107,$B23), ""), "")</f>
        <v>11</v>
      </c>
      <c r="N23" s="19">
        <f>IF($B23&lt;&gt;"", IF(INDEX('Evidence střelců a nástřel'!O$7:O$107,$B23) &lt;&gt;"", INDEX('Evidence střelců a nástřel'!O$7:O$107,$B23), ""), "")</f>
        <v>17</v>
      </c>
      <c r="O23" s="18">
        <f t="shared" si="0"/>
        <v>45</v>
      </c>
      <c r="P23" s="19" t="str">
        <f>IF($B23&lt;&gt;"", IF(AND(INDEX('Evidence střelců a nástřel'!P$7:P$107,$B23)&lt;&gt;"", Nastavení!$B$5="NE"), INDEX('Evidence střelců a nástřel'!P$7:P$107,$B23), ""), "")</f>
        <v/>
      </c>
      <c r="Q23" s="18" t="str">
        <f>IF($B23&lt;&gt;"", IF(INDEX('Evidence střelců a nástřel'!Q$7:Q$107,$B23) &gt; 0, INDEX('Evidence střelců a nástřel'!Q$7:Q$107,$B23), ""), "")</f>
        <v/>
      </c>
      <c r="R23" s="18" t="str">
        <f t="shared" si="1"/>
        <v/>
      </c>
      <c r="S23" t="e">
        <f>IF($B23&lt;&gt;"", IF(INDEX('Evidence střelců a nástřel'!#REF!,$B23) &gt; 0, INDEX('Evidence střelců a nástřel'!#REF!,$B23), ""), "")</f>
        <v>#REF!</v>
      </c>
    </row>
    <row r="24" spans="1:19">
      <c r="A24" s="18">
        <f>IF(AND($B24 &lt;&gt; "", COUNT(E24:N24) &gt; 0), INDEX('Pomocné pořadí jednotlivci'!O$7:O$107,$B24), "")</f>
        <v>18</v>
      </c>
      <c r="B24" s="18">
        <f>IF(ISNUMBER(MATCH(ROW()-6,'Pomocné pořadí jednotlivci'!$R$7:$R$107,0)),INDEX('Evidence střelců a nástřel'!$A$7:$A$107,MATCH(ROW()-6,'Pomocné pořadí jednotlivci'!$R$7:$R$107,0),1),"")</f>
        <v>14</v>
      </c>
      <c r="C24" s="33" t="str">
        <f>IF($B24&lt;&gt;"", IF(INDEX('Evidence střelců a nástřel'!$C$7:$C$107,$B24) = 0, "", UPPER(INDEX('Evidence střelců a nástřel'!$C$7:$C$107,$B24))),"")</f>
        <v/>
      </c>
      <c r="D24" s="80" t="str">
        <f>IF($B24&lt;&gt;"",TRIM(INDEX('Evidence střelců a nástřel'!E$7:E$107,$B24)),"")</f>
        <v>Brunclík Tomáš</v>
      </c>
      <c r="E24" s="19" t="str">
        <f>IF($B24&lt;&gt;"", IF(INDEX('Evidence střelců a nástřel'!F$7:F$107,$B24) &lt;&gt;"", INDEX('Evidence střelců a nástřel'!F$7:F$107,$B24), ""), "")</f>
        <v/>
      </c>
      <c r="F24" s="19" t="str">
        <f>IF($B24&lt;&gt;"", IF(INDEX('Evidence střelců a nástřel'!G$7:G$107,$B24) &lt;&gt;"", INDEX('Evidence střelců a nástřel'!G$7:G$107,$B24), ""), "")</f>
        <v/>
      </c>
      <c r="G24" s="19" t="str">
        <f>IF($B24&lt;&gt;"", IF(INDEX('Evidence střelců a nástřel'!H$7:H$107,$B24) &lt;&gt;"", INDEX('Evidence střelců a nástřel'!H$7:H$107,$B24), ""), "")</f>
        <v/>
      </c>
      <c r="H24" s="19" t="str">
        <f>IF($B24&lt;&gt;"", IF(INDEX('Evidence střelců a nástřel'!I$7:I$107,$B24) &lt;&gt;"", INDEX('Evidence střelců a nástřel'!I$7:I$107,$B24), ""), "")</f>
        <v/>
      </c>
      <c r="I24" s="19" t="str">
        <f>IF($B24&lt;&gt;"", IF(INDEX('Evidence střelců a nástřel'!J$7:J$107,$B24) &lt;&gt;"", INDEX('Evidence střelců a nástřel'!J$7:J$107,$B24), ""), "")</f>
        <v/>
      </c>
      <c r="J24" s="19" t="str">
        <f>IF($B24&lt;&gt;"", IF(INDEX('Evidence střelců a nástřel'!K$7:K$107,$B24) &lt;&gt;"", INDEX('Evidence střelců a nástřel'!K$7:K$107,$B24), ""), "")</f>
        <v/>
      </c>
      <c r="K24" s="19" t="str">
        <f>IF($B24&lt;&gt;"", IF(INDEX('Evidence střelců a nástřel'!L$7:L$107,$B24) &lt;&gt;"", INDEX('Evidence střelců a nástřel'!L$7:L$107,$B24), ""), "")</f>
        <v/>
      </c>
      <c r="L24" s="19">
        <f>IF($B24&lt;&gt;"", IF(INDEX('Evidence střelců a nástřel'!M$7:M$107,$B24) &lt;&gt;"", INDEX('Evidence střelců a nástřel'!M$7:M$107,$B24), ""), "")</f>
        <v>13</v>
      </c>
      <c r="M24" s="19">
        <f>IF($B24&lt;&gt;"", IF(INDEX('Evidence střelců a nástřel'!N$7:N$107,$B24) &lt;&gt;"", INDEX('Evidence střelců a nástřel'!N$7:N$107,$B24), ""), "")</f>
        <v>13</v>
      </c>
      <c r="N24" s="19">
        <f>IF($B24&lt;&gt;"", IF(INDEX('Evidence střelců a nástřel'!O$7:O$107,$B24) &lt;&gt;"", INDEX('Evidence střelců a nástřel'!O$7:O$107,$B24), ""), "")</f>
        <v>18</v>
      </c>
      <c r="O24" s="18">
        <f t="shared" si="0"/>
        <v>44</v>
      </c>
      <c r="P24" s="19" t="str">
        <f>IF($B24&lt;&gt;"", IF(AND(INDEX('Evidence střelců a nástřel'!P$7:P$107,$B24)&lt;&gt;"", Nastavení!$B$5="NE"), INDEX('Evidence střelců a nástřel'!P$7:P$107,$B24), ""), "")</f>
        <v/>
      </c>
      <c r="Q24" s="18" t="str">
        <f>IF($B24&lt;&gt;"", IF(INDEX('Evidence střelců a nástřel'!Q$7:Q$107,$B24) &gt; 0, INDEX('Evidence střelců a nástřel'!Q$7:Q$107,$B24), ""), "")</f>
        <v/>
      </c>
      <c r="R24" s="18" t="str">
        <f t="shared" si="1"/>
        <v/>
      </c>
      <c r="S24" t="e">
        <f>IF($B24&lt;&gt;"", IF(INDEX('Evidence střelců a nástřel'!#REF!,$B24) &gt; 0, INDEX('Evidence střelců a nástřel'!#REF!,$B24), ""), "")</f>
        <v>#REF!</v>
      </c>
    </row>
    <row r="25" spans="1:19">
      <c r="A25" s="18">
        <f>IF(AND($B25 &lt;&gt; "", COUNT(E25:N25) &gt; 0), INDEX('Pomocné pořadí jednotlivci'!O$7:O$107,$B25), "")</f>
        <v>19</v>
      </c>
      <c r="B25" s="18">
        <f>IF(ISNUMBER(MATCH(ROW()-6,'Pomocné pořadí jednotlivci'!$R$7:$R$107,0)),INDEX('Evidence střelců a nástřel'!$A$7:$A$107,MATCH(ROW()-6,'Pomocné pořadí jednotlivci'!$R$7:$R$107,0),1),"")</f>
        <v>36</v>
      </c>
      <c r="C25" s="33" t="str">
        <f>IF($B25&lt;&gt;"", IF(INDEX('Evidence střelců a nástřel'!$C$7:$C$107,$B25) = 0, "", UPPER(INDEX('Evidence střelců a nástřel'!$C$7:$C$107,$B25))),"")</f>
        <v/>
      </c>
      <c r="D25" s="80" t="str">
        <f>IF($B25&lt;&gt;"",TRIM(INDEX('Evidence střelců a nástřel'!E$7:E$107,$B25)),"")</f>
        <v>Bělík Zdeněk</v>
      </c>
      <c r="E25" s="19" t="str">
        <f>IF($B25&lt;&gt;"", IF(INDEX('Evidence střelců a nástřel'!F$7:F$107,$B25) &lt;&gt;"", INDEX('Evidence střelců a nástřel'!F$7:F$107,$B25), ""), "")</f>
        <v/>
      </c>
      <c r="F25" s="19" t="str">
        <f>IF($B25&lt;&gt;"", IF(INDEX('Evidence střelců a nástřel'!G$7:G$107,$B25) &lt;&gt;"", INDEX('Evidence střelců a nástřel'!G$7:G$107,$B25), ""), "")</f>
        <v/>
      </c>
      <c r="G25" s="19" t="str">
        <f>IF($B25&lt;&gt;"", IF(INDEX('Evidence střelců a nástřel'!H$7:H$107,$B25) &lt;&gt;"", INDEX('Evidence střelců a nástřel'!H$7:H$107,$B25), ""), "")</f>
        <v/>
      </c>
      <c r="H25" s="19" t="str">
        <f>IF($B25&lt;&gt;"", IF(INDEX('Evidence střelců a nástřel'!I$7:I$107,$B25) &lt;&gt;"", INDEX('Evidence střelců a nástřel'!I$7:I$107,$B25), ""), "")</f>
        <v/>
      </c>
      <c r="I25" s="19" t="str">
        <f>IF($B25&lt;&gt;"", IF(INDEX('Evidence střelců a nástřel'!J$7:J$107,$B25) &lt;&gt;"", INDEX('Evidence střelců a nástřel'!J$7:J$107,$B25), ""), "")</f>
        <v/>
      </c>
      <c r="J25" s="19" t="str">
        <f>IF($B25&lt;&gt;"", IF(INDEX('Evidence střelců a nástřel'!K$7:K$107,$B25) &lt;&gt;"", INDEX('Evidence střelců a nástřel'!K$7:K$107,$B25), ""), "")</f>
        <v/>
      </c>
      <c r="K25" s="19" t="str">
        <f>IF($B25&lt;&gt;"", IF(INDEX('Evidence střelců a nástřel'!L$7:L$107,$B25) &lt;&gt;"", INDEX('Evidence střelců a nástřel'!L$7:L$107,$B25), ""), "")</f>
        <v/>
      </c>
      <c r="L25" s="19">
        <f>IF($B25&lt;&gt;"", IF(INDEX('Evidence střelců a nástřel'!M$7:M$107,$B25) &lt;&gt;"", INDEX('Evidence střelců a nástřel'!M$7:M$107,$B25), ""), "")</f>
        <v>16</v>
      </c>
      <c r="M25" s="19">
        <f>IF($B25&lt;&gt;"", IF(INDEX('Evidence střelců a nástřel'!N$7:N$107,$B25) &lt;&gt;"", INDEX('Evidence střelců a nástřel'!N$7:N$107,$B25), ""), "")</f>
        <v>17</v>
      </c>
      <c r="N25" s="19">
        <f>IF($B25&lt;&gt;"", IF(INDEX('Evidence střelců a nástřel'!O$7:O$107,$B25) &lt;&gt;"", INDEX('Evidence střelců a nástřel'!O$7:O$107,$B25), ""), "")</f>
        <v>11</v>
      </c>
      <c r="O25" s="18">
        <f t="shared" si="0"/>
        <v>44</v>
      </c>
      <c r="P25" s="19" t="str">
        <f>IF($B25&lt;&gt;"", IF(AND(INDEX('Evidence střelců a nástřel'!P$7:P$107,$B25)&lt;&gt;"", Nastavení!$B$5="NE"), INDEX('Evidence střelců a nástřel'!P$7:P$107,$B25), ""), "")</f>
        <v/>
      </c>
      <c r="Q25" s="18" t="str">
        <f>IF($B25&lt;&gt;"", IF(INDEX('Evidence střelců a nástřel'!Q$7:Q$107,$B25) &gt; 0, INDEX('Evidence střelců a nástřel'!Q$7:Q$107,$B25), ""), "")</f>
        <v/>
      </c>
      <c r="R25" s="18" t="str">
        <f t="shared" si="1"/>
        <v/>
      </c>
      <c r="S25" t="e">
        <f>IF($B25&lt;&gt;"", IF(INDEX('Evidence střelců a nástřel'!#REF!,$B25) &gt; 0, INDEX('Evidence střelců a nástřel'!#REF!,$B25), ""), "")</f>
        <v>#REF!</v>
      </c>
    </row>
    <row r="26" spans="1:19">
      <c r="A26" s="18">
        <f>IF(AND($B26 &lt;&gt; "", COUNT(E26:N26) &gt; 0), INDEX('Pomocné pořadí jednotlivci'!O$7:O$107,$B26), "")</f>
        <v>20</v>
      </c>
      <c r="B26" s="18">
        <f>IF(ISNUMBER(MATCH(ROW()-6,'Pomocné pořadí jednotlivci'!$R$7:$R$107,0)),INDEX('Evidence střelců a nástřel'!$A$7:$A$107,MATCH(ROW()-6,'Pomocné pořadí jednotlivci'!$R$7:$R$107,0),1),"")</f>
        <v>30</v>
      </c>
      <c r="C26" s="33" t="str">
        <f>IF($B26&lt;&gt;"", IF(INDEX('Evidence střelců a nástřel'!$C$7:$C$107,$B26) = 0, "", UPPER(INDEX('Evidence střelců a nástřel'!$C$7:$C$107,$B26))),"")</f>
        <v/>
      </c>
      <c r="D26" s="80" t="str">
        <f>IF($B26&lt;&gt;"",TRIM(INDEX('Evidence střelců a nástřel'!E$7:E$107,$B26)),"")</f>
        <v>Pacal Antonín</v>
      </c>
      <c r="E26" s="19" t="str">
        <f>IF($B26&lt;&gt;"", IF(INDEX('Evidence střelců a nástřel'!F$7:F$107,$B26) &lt;&gt;"", INDEX('Evidence střelců a nástřel'!F$7:F$107,$B26), ""), "")</f>
        <v/>
      </c>
      <c r="F26" s="19" t="str">
        <f>IF($B26&lt;&gt;"", IF(INDEX('Evidence střelců a nástřel'!G$7:G$107,$B26) &lt;&gt;"", INDEX('Evidence střelců a nástřel'!G$7:G$107,$B26), ""), "")</f>
        <v/>
      </c>
      <c r="G26" s="19" t="str">
        <f>IF($B26&lt;&gt;"", IF(INDEX('Evidence střelců a nástřel'!H$7:H$107,$B26) &lt;&gt;"", INDEX('Evidence střelců a nástřel'!H$7:H$107,$B26), ""), "")</f>
        <v/>
      </c>
      <c r="H26" s="19" t="str">
        <f>IF($B26&lt;&gt;"", IF(INDEX('Evidence střelců a nástřel'!I$7:I$107,$B26) &lt;&gt;"", INDEX('Evidence střelců a nástřel'!I$7:I$107,$B26), ""), "")</f>
        <v/>
      </c>
      <c r="I26" s="19" t="str">
        <f>IF($B26&lt;&gt;"", IF(INDEX('Evidence střelců a nástřel'!J$7:J$107,$B26) &lt;&gt;"", INDEX('Evidence střelců a nástřel'!J$7:J$107,$B26), ""), "")</f>
        <v/>
      </c>
      <c r="J26" s="19" t="str">
        <f>IF($B26&lt;&gt;"", IF(INDEX('Evidence střelců a nástřel'!K$7:K$107,$B26) &lt;&gt;"", INDEX('Evidence střelců a nástřel'!K$7:K$107,$B26), ""), "")</f>
        <v/>
      </c>
      <c r="K26" s="19" t="str">
        <f>IF($B26&lt;&gt;"", IF(INDEX('Evidence střelců a nástřel'!L$7:L$107,$B26) &lt;&gt;"", INDEX('Evidence střelců a nástřel'!L$7:L$107,$B26), ""), "")</f>
        <v/>
      </c>
      <c r="L26" s="19">
        <f>IF($B26&lt;&gt;"", IF(INDEX('Evidence střelců a nástřel'!M$7:M$107,$B26) &lt;&gt;"", INDEX('Evidence střelců a nástřel'!M$7:M$107,$B26), ""), "")</f>
        <v>15</v>
      </c>
      <c r="M26" s="19">
        <f>IF($B26&lt;&gt;"", IF(INDEX('Evidence střelců a nástřel'!N$7:N$107,$B26) &lt;&gt;"", INDEX('Evidence střelců a nástřel'!N$7:N$107,$B26), ""), "")</f>
        <v>11</v>
      </c>
      <c r="N26" s="19">
        <f>IF($B26&lt;&gt;"", IF(INDEX('Evidence střelců a nástřel'!O$7:O$107,$B26) &lt;&gt;"", INDEX('Evidence střelců a nástřel'!O$7:O$107,$B26), ""), "")</f>
        <v>17</v>
      </c>
      <c r="O26" s="18">
        <f t="shared" si="0"/>
        <v>43</v>
      </c>
      <c r="P26" s="19" t="str">
        <f>IF($B26&lt;&gt;"", IF(AND(INDEX('Evidence střelců a nástřel'!P$7:P$107,$B26)&lt;&gt;"", Nastavení!$B$5="NE"), INDEX('Evidence střelců a nástřel'!P$7:P$107,$B26), ""), "")</f>
        <v/>
      </c>
      <c r="Q26" s="18" t="str">
        <f>IF($B26&lt;&gt;"", IF(INDEX('Evidence střelců a nástřel'!Q$7:Q$107,$B26) &gt; 0, INDEX('Evidence střelců a nástřel'!Q$7:Q$107,$B26), ""), "")</f>
        <v/>
      </c>
      <c r="R26" s="18" t="str">
        <f t="shared" si="1"/>
        <v/>
      </c>
      <c r="S26" t="e">
        <f>IF($B26&lt;&gt;"", IF(INDEX('Evidence střelců a nástřel'!#REF!,$B26) &gt; 0, INDEX('Evidence střelců a nástřel'!#REF!,$B26), ""), "")</f>
        <v>#REF!</v>
      </c>
    </row>
    <row r="27" spans="1:19">
      <c r="A27" s="18">
        <f>IF(AND($B27 &lt;&gt; "", COUNT(E27:N27) &gt; 0), INDEX('Pomocné pořadí jednotlivci'!O$7:O$107,$B27), "")</f>
        <v>21</v>
      </c>
      <c r="B27" s="18">
        <f>IF(ISNUMBER(MATCH(ROW()-6,'Pomocné pořadí jednotlivci'!$R$7:$R$107,0)),INDEX('Evidence střelců a nástřel'!$A$7:$A$107,MATCH(ROW()-6,'Pomocné pořadí jednotlivci'!$R$7:$R$107,0),1),"")</f>
        <v>19</v>
      </c>
      <c r="C27" s="33" t="str">
        <f>IF($B27&lt;&gt;"", IF(INDEX('Evidence střelců a nástřel'!$C$7:$C$107,$B27) = 0, "", UPPER(INDEX('Evidence střelců a nástřel'!$C$7:$C$107,$B27))),"")</f>
        <v/>
      </c>
      <c r="D27" s="80" t="str">
        <f>IF($B27&lt;&gt;"",TRIM(INDEX('Evidence střelců a nástřel'!E$7:E$107,$B27)),"")</f>
        <v>Mahel Jaroslav</v>
      </c>
      <c r="E27" s="19" t="str">
        <f>IF($B27&lt;&gt;"", IF(INDEX('Evidence střelců a nástřel'!F$7:F$107,$B27) &lt;&gt;"", INDEX('Evidence střelců a nástřel'!F$7:F$107,$B27), ""), "")</f>
        <v/>
      </c>
      <c r="F27" s="19" t="str">
        <f>IF($B27&lt;&gt;"", IF(INDEX('Evidence střelců a nástřel'!G$7:G$107,$B27) &lt;&gt;"", INDEX('Evidence střelců a nástřel'!G$7:G$107,$B27), ""), "")</f>
        <v/>
      </c>
      <c r="G27" s="19" t="str">
        <f>IF($B27&lt;&gt;"", IF(INDEX('Evidence střelců a nástřel'!H$7:H$107,$B27) &lt;&gt;"", INDEX('Evidence střelců a nástřel'!H$7:H$107,$B27), ""), "")</f>
        <v/>
      </c>
      <c r="H27" s="19" t="str">
        <f>IF($B27&lt;&gt;"", IF(INDEX('Evidence střelců a nástřel'!I$7:I$107,$B27) &lt;&gt;"", INDEX('Evidence střelců a nástřel'!I$7:I$107,$B27), ""), "")</f>
        <v/>
      </c>
      <c r="I27" s="19" t="str">
        <f>IF($B27&lt;&gt;"", IF(INDEX('Evidence střelců a nástřel'!J$7:J$107,$B27) &lt;&gt;"", INDEX('Evidence střelců a nástřel'!J$7:J$107,$B27), ""), "")</f>
        <v/>
      </c>
      <c r="J27" s="19" t="str">
        <f>IF($B27&lt;&gt;"", IF(INDEX('Evidence střelců a nástřel'!K$7:K$107,$B27) &lt;&gt;"", INDEX('Evidence střelců a nástřel'!K$7:K$107,$B27), ""), "")</f>
        <v/>
      </c>
      <c r="K27" s="19" t="str">
        <f>IF($B27&lt;&gt;"", IF(INDEX('Evidence střelců a nástřel'!L$7:L$107,$B27) &lt;&gt;"", INDEX('Evidence střelců a nástřel'!L$7:L$107,$B27), ""), "")</f>
        <v/>
      </c>
      <c r="L27" s="19">
        <f>IF($B27&lt;&gt;"", IF(INDEX('Evidence střelců a nástřel'!M$7:M$107,$B27) &lt;&gt;"", INDEX('Evidence střelců a nástřel'!M$7:M$107,$B27), ""), "")</f>
        <v>14</v>
      </c>
      <c r="M27" s="19">
        <f>IF($B27&lt;&gt;"", IF(INDEX('Evidence střelců a nástřel'!N$7:N$107,$B27) &lt;&gt;"", INDEX('Evidence střelců a nástřel'!N$7:N$107,$B27), ""), "")</f>
        <v>12</v>
      </c>
      <c r="N27" s="19">
        <f>IF($B27&lt;&gt;"", IF(INDEX('Evidence střelců a nástřel'!O$7:O$107,$B27) &lt;&gt;"", INDEX('Evidence střelců a nástřel'!O$7:O$107,$B27), ""), "")</f>
        <v>16</v>
      </c>
      <c r="O27" s="18">
        <f t="shared" si="0"/>
        <v>42</v>
      </c>
      <c r="P27" s="19" t="str">
        <f>IF($B27&lt;&gt;"", IF(AND(INDEX('Evidence střelců a nástřel'!P$7:P$107,$B27)&lt;&gt;"", Nastavení!$B$5="NE"), INDEX('Evidence střelců a nástřel'!P$7:P$107,$B27), ""), "")</f>
        <v/>
      </c>
      <c r="Q27" s="18" t="str">
        <f>IF($B27&lt;&gt;"", IF(INDEX('Evidence střelců a nástřel'!Q$7:Q$107,$B27) &gt; 0, INDEX('Evidence střelců a nástřel'!Q$7:Q$107,$B27), ""), "")</f>
        <v/>
      </c>
      <c r="R27" s="18" t="str">
        <f t="shared" si="1"/>
        <v/>
      </c>
      <c r="S27" t="e">
        <f>IF($B27&lt;&gt;"", IF(INDEX('Evidence střelců a nástřel'!#REF!,$B27) &gt; 0, INDEX('Evidence střelců a nástřel'!#REF!,$B27), ""), "")</f>
        <v>#REF!</v>
      </c>
    </row>
    <row r="28" spans="1:19">
      <c r="A28" s="18">
        <f>IF(AND($B28 &lt;&gt; "", COUNT(E28:N28) &gt; 0), INDEX('Pomocné pořadí jednotlivci'!O$7:O$107,$B28), "")</f>
        <v>22</v>
      </c>
      <c r="B28" s="18">
        <f>IF(ISNUMBER(MATCH(ROW()-6,'Pomocné pořadí jednotlivci'!$R$7:$R$107,0)),INDEX('Evidence střelců a nástřel'!$A$7:$A$107,MATCH(ROW()-6,'Pomocné pořadí jednotlivci'!$R$7:$R$107,0),1),"")</f>
        <v>24</v>
      </c>
      <c r="C28" s="33" t="str">
        <f>IF($B28&lt;&gt;"", IF(INDEX('Evidence střelců a nástřel'!$C$7:$C$107,$B28) = 0, "", UPPER(INDEX('Evidence střelců a nástřel'!$C$7:$C$107,$B28))),"")</f>
        <v/>
      </c>
      <c r="D28" s="80" t="str">
        <f>IF($B28&lt;&gt;"",TRIM(INDEX('Evidence střelců a nástřel'!E$7:E$107,$B28)),"")</f>
        <v>Studený Zbyněk</v>
      </c>
      <c r="E28" s="19" t="str">
        <f>IF($B28&lt;&gt;"", IF(INDEX('Evidence střelců a nástřel'!F$7:F$107,$B28) &lt;&gt;"", INDEX('Evidence střelců a nástřel'!F$7:F$107,$B28), ""), "")</f>
        <v/>
      </c>
      <c r="F28" s="19" t="str">
        <f>IF($B28&lt;&gt;"", IF(INDEX('Evidence střelců a nástřel'!G$7:G$107,$B28) &lt;&gt;"", INDEX('Evidence střelců a nástřel'!G$7:G$107,$B28), ""), "")</f>
        <v/>
      </c>
      <c r="G28" s="19" t="str">
        <f>IF($B28&lt;&gt;"", IF(INDEX('Evidence střelců a nástřel'!H$7:H$107,$B28) &lt;&gt;"", INDEX('Evidence střelců a nástřel'!H$7:H$107,$B28), ""), "")</f>
        <v/>
      </c>
      <c r="H28" s="19" t="str">
        <f>IF($B28&lt;&gt;"", IF(INDEX('Evidence střelců a nástřel'!I$7:I$107,$B28) &lt;&gt;"", INDEX('Evidence střelců a nástřel'!I$7:I$107,$B28), ""), "")</f>
        <v/>
      </c>
      <c r="I28" s="19" t="str">
        <f>IF($B28&lt;&gt;"", IF(INDEX('Evidence střelců a nástřel'!J$7:J$107,$B28) &lt;&gt;"", INDEX('Evidence střelců a nástřel'!J$7:J$107,$B28), ""), "")</f>
        <v/>
      </c>
      <c r="J28" s="19" t="str">
        <f>IF($B28&lt;&gt;"", IF(INDEX('Evidence střelců a nástřel'!K$7:K$107,$B28) &lt;&gt;"", INDEX('Evidence střelců a nástřel'!K$7:K$107,$B28), ""), "")</f>
        <v/>
      </c>
      <c r="K28" s="19" t="str">
        <f>IF($B28&lt;&gt;"", IF(INDEX('Evidence střelců a nástřel'!L$7:L$107,$B28) &lt;&gt;"", INDEX('Evidence střelců a nástřel'!L$7:L$107,$B28), ""), "")</f>
        <v/>
      </c>
      <c r="L28" s="19">
        <f>IF($B28&lt;&gt;"", IF(INDEX('Evidence střelců a nástřel'!M$7:M$107,$B28) &lt;&gt;"", INDEX('Evidence střelců a nástřel'!M$7:M$107,$B28), ""), "")</f>
        <v>12</v>
      </c>
      <c r="M28" s="19">
        <f>IF($B28&lt;&gt;"", IF(INDEX('Evidence střelců a nástřel'!N$7:N$107,$B28) &lt;&gt;"", INDEX('Evidence střelců a nástřel'!N$7:N$107,$B28), ""), "")</f>
        <v>15</v>
      </c>
      <c r="N28" s="19">
        <f>IF($B28&lt;&gt;"", IF(INDEX('Evidence střelců a nástřel'!O$7:O$107,$B28) &lt;&gt;"", INDEX('Evidence střelců a nástřel'!O$7:O$107,$B28), ""), "")</f>
        <v>14</v>
      </c>
      <c r="O28" s="18">
        <f t="shared" si="0"/>
        <v>41</v>
      </c>
      <c r="P28" s="19" t="str">
        <f>IF($B28&lt;&gt;"", IF(AND(INDEX('Evidence střelců a nástřel'!P$7:P$107,$B28)&lt;&gt;"", Nastavení!$B$5="NE"), INDEX('Evidence střelců a nástřel'!P$7:P$107,$B28), ""), "")</f>
        <v/>
      </c>
      <c r="Q28" s="18" t="str">
        <f>IF($B28&lt;&gt;"", IF(INDEX('Evidence střelců a nástřel'!Q$7:Q$107,$B28) &gt; 0, INDEX('Evidence střelců a nástřel'!Q$7:Q$107,$B28), ""), "")</f>
        <v/>
      </c>
      <c r="R28" s="18" t="str">
        <f t="shared" si="1"/>
        <v/>
      </c>
      <c r="S28" t="e">
        <f>IF($B28&lt;&gt;"", IF(INDEX('Evidence střelců a nástřel'!#REF!,$B28) &gt; 0, INDEX('Evidence střelců a nástřel'!#REF!,$B28), ""), "")</f>
        <v>#REF!</v>
      </c>
    </row>
    <row r="29" spans="1:19">
      <c r="A29" s="18">
        <f>IF(AND($B29 &lt;&gt; "", COUNT(E29:N29) &gt; 0), INDEX('Pomocné pořadí jednotlivci'!O$7:O$107,$B29), "")</f>
        <v>23</v>
      </c>
      <c r="B29" s="18">
        <f>IF(ISNUMBER(MATCH(ROW()-6,'Pomocné pořadí jednotlivci'!$R$7:$R$107,0)),INDEX('Evidence střelců a nástřel'!$A$7:$A$107,MATCH(ROW()-6,'Pomocné pořadí jednotlivci'!$R$7:$R$107,0),1),"")</f>
        <v>13</v>
      </c>
      <c r="C29" s="33" t="str">
        <f>IF($B29&lt;&gt;"", IF(INDEX('Evidence střelců a nástřel'!$C$7:$C$107,$B29) = 0, "", UPPER(INDEX('Evidence střelců a nástřel'!$C$7:$C$107,$B29))),"")</f>
        <v/>
      </c>
      <c r="D29" s="80" t="str">
        <f>IF($B29&lt;&gt;"",TRIM(INDEX('Evidence střelců a nástřel'!E$7:E$107,$B29)),"")</f>
        <v>Brunclík Jiří</v>
      </c>
      <c r="E29" s="19" t="str">
        <f>IF($B29&lt;&gt;"", IF(INDEX('Evidence střelců a nástřel'!F$7:F$107,$B29) &lt;&gt;"", INDEX('Evidence střelců a nástřel'!F$7:F$107,$B29), ""), "")</f>
        <v/>
      </c>
      <c r="F29" s="19" t="str">
        <f>IF($B29&lt;&gt;"", IF(INDEX('Evidence střelců a nástřel'!G$7:G$107,$B29) &lt;&gt;"", INDEX('Evidence střelců a nástřel'!G$7:G$107,$B29), ""), "")</f>
        <v/>
      </c>
      <c r="G29" s="19" t="str">
        <f>IF($B29&lt;&gt;"", IF(INDEX('Evidence střelců a nástřel'!H$7:H$107,$B29) &lt;&gt;"", INDEX('Evidence střelců a nástřel'!H$7:H$107,$B29), ""), "")</f>
        <v/>
      </c>
      <c r="H29" s="19" t="str">
        <f>IF($B29&lt;&gt;"", IF(INDEX('Evidence střelců a nástřel'!I$7:I$107,$B29) &lt;&gt;"", INDEX('Evidence střelců a nástřel'!I$7:I$107,$B29), ""), "")</f>
        <v/>
      </c>
      <c r="I29" s="19" t="str">
        <f>IF($B29&lt;&gt;"", IF(INDEX('Evidence střelců a nástřel'!J$7:J$107,$B29) &lt;&gt;"", INDEX('Evidence střelců a nástřel'!J$7:J$107,$B29), ""), "")</f>
        <v/>
      </c>
      <c r="J29" s="19" t="str">
        <f>IF($B29&lt;&gt;"", IF(INDEX('Evidence střelců a nástřel'!K$7:K$107,$B29) &lt;&gt;"", INDEX('Evidence střelců a nástřel'!K$7:K$107,$B29), ""), "")</f>
        <v/>
      </c>
      <c r="K29" s="19" t="str">
        <f>IF($B29&lt;&gt;"", IF(INDEX('Evidence střelců a nástřel'!L$7:L$107,$B29) &lt;&gt;"", INDEX('Evidence střelců a nástřel'!L$7:L$107,$B29), ""), "")</f>
        <v/>
      </c>
      <c r="L29" s="19">
        <f>IF($B29&lt;&gt;"", IF(INDEX('Evidence střelců a nástřel'!M$7:M$107,$B29) &lt;&gt;"", INDEX('Evidence střelců a nástřel'!M$7:M$107,$B29), ""), "")</f>
        <v>12</v>
      </c>
      <c r="M29" s="19">
        <f>IF($B29&lt;&gt;"", IF(INDEX('Evidence střelců a nástřel'!N$7:N$107,$B29) &lt;&gt;"", INDEX('Evidence střelců a nástřel'!N$7:N$107,$B29), ""), "")</f>
        <v>16</v>
      </c>
      <c r="N29" s="19">
        <f>IF($B29&lt;&gt;"", IF(INDEX('Evidence střelců a nástřel'!O$7:O$107,$B29) &lt;&gt;"", INDEX('Evidence střelců a nástřel'!O$7:O$107,$B29), ""), "")</f>
        <v>13</v>
      </c>
      <c r="O29" s="18">
        <f t="shared" si="0"/>
        <v>41</v>
      </c>
      <c r="P29" s="19" t="str">
        <f>IF($B29&lt;&gt;"", IF(AND(INDEX('Evidence střelců a nástřel'!P$7:P$107,$B29)&lt;&gt;"", Nastavení!$B$5="NE"), INDEX('Evidence střelců a nástřel'!P$7:P$107,$B29), ""), "")</f>
        <v/>
      </c>
      <c r="Q29" s="18" t="str">
        <f>IF($B29&lt;&gt;"", IF(INDEX('Evidence střelců a nástřel'!Q$7:Q$107,$B29) &gt; 0, INDEX('Evidence střelců a nástřel'!Q$7:Q$107,$B29), ""), "")</f>
        <v/>
      </c>
      <c r="R29" s="18" t="str">
        <f t="shared" si="1"/>
        <v/>
      </c>
      <c r="S29" t="e">
        <f>IF($B29&lt;&gt;"", IF(INDEX('Evidence střelců a nástřel'!#REF!,$B29) &gt; 0, INDEX('Evidence střelců a nástřel'!#REF!,$B29), ""), "")</f>
        <v>#REF!</v>
      </c>
    </row>
    <row r="30" spans="1:19">
      <c r="A30" s="18">
        <f>IF(AND($B30 &lt;&gt; "", COUNT(E30:N30) &gt; 0), INDEX('Pomocné pořadí jednotlivci'!O$7:O$107,$B30), "")</f>
        <v>24</v>
      </c>
      <c r="B30" s="18">
        <f>IF(ISNUMBER(MATCH(ROW()-6,'Pomocné pořadí jednotlivci'!$R$7:$R$107,0)),INDEX('Evidence střelců a nástřel'!$A$7:$A$107,MATCH(ROW()-6,'Pomocné pořadí jednotlivci'!$R$7:$R$107,0),1),"")</f>
        <v>38</v>
      </c>
      <c r="C30" s="33" t="str">
        <f>IF($B30&lt;&gt;"", IF(INDEX('Evidence střelců a nástřel'!$C$7:$C$107,$B30) = 0, "", UPPER(INDEX('Evidence střelců a nástřel'!$C$7:$C$107,$B30))),"")</f>
        <v/>
      </c>
      <c r="D30" s="80" t="str">
        <f>IF($B30&lt;&gt;"",TRIM(INDEX('Evidence střelců a nástřel'!E$7:E$107,$B30)),"")</f>
        <v>Smutka Miloslav</v>
      </c>
      <c r="E30" s="19" t="str">
        <f>IF($B30&lt;&gt;"", IF(INDEX('Evidence střelců a nástřel'!F$7:F$107,$B30) &lt;&gt;"", INDEX('Evidence střelců a nástřel'!F$7:F$107,$B30), ""), "")</f>
        <v/>
      </c>
      <c r="F30" s="19" t="str">
        <f>IF($B30&lt;&gt;"", IF(INDEX('Evidence střelců a nástřel'!G$7:G$107,$B30) &lt;&gt;"", INDEX('Evidence střelců a nástřel'!G$7:G$107,$B30), ""), "")</f>
        <v/>
      </c>
      <c r="G30" s="19" t="str">
        <f>IF($B30&lt;&gt;"", IF(INDEX('Evidence střelců a nástřel'!H$7:H$107,$B30) &lt;&gt;"", INDEX('Evidence střelců a nástřel'!H$7:H$107,$B30), ""), "")</f>
        <v/>
      </c>
      <c r="H30" s="19" t="str">
        <f>IF($B30&lt;&gt;"", IF(INDEX('Evidence střelců a nástřel'!I$7:I$107,$B30) &lt;&gt;"", INDEX('Evidence střelců a nástřel'!I$7:I$107,$B30), ""), "")</f>
        <v/>
      </c>
      <c r="I30" s="19" t="str">
        <f>IF($B30&lt;&gt;"", IF(INDEX('Evidence střelců a nástřel'!J$7:J$107,$B30) &lt;&gt;"", INDEX('Evidence střelců a nástřel'!J$7:J$107,$B30), ""), "")</f>
        <v/>
      </c>
      <c r="J30" s="19" t="str">
        <f>IF($B30&lt;&gt;"", IF(INDEX('Evidence střelců a nástřel'!K$7:K$107,$B30) &lt;&gt;"", INDEX('Evidence střelců a nástřel'!K$7:K$107,$B30), ""), "")</f>
        <v/>
      </c>
      <c r="K30" s="19" t="str">
        <f>IF($B30&lt;&gt;"", IF(INDEX('Evidence střelců a nástřel'!L$7:L$107,$B30) &lt;&gt;"", INDEX('Evidence střelců a nástřel'!L$7:L$107,$B30), ""), "")</f>
        <v/>
      </c>
      <c r="L30" s="19">
        <f>IF($B30&lt;&gt;"", IF(INDEX('Evidence střelců a nástřel'!M$7:M$107,$B30) &lt;&gt;"", INDEX('Evidence střelců a nástřel'!M$7:M$107,$B30), ""), "")</f>
        <v>13</v>
      </c>
      <c r="M30" s="19">
        <f>IF($B30&lt;&gt;"", IF(INDEX('Evidence střelců a nástřel'!N$7:N$107,$B30) &lt;&gt;"", INDEX('Evidence střelců a nástřel'!N$7:N$107,$B30), ""), "")</f>
        <v>15</v>
      </c>
      <c r="N30" s="19">
        <f>IF($B30&lt;&gt;"", IF(INDEX('Evidence střelců a nástřel'!O$7:O$107,$B30) &lt;&gt;"", INDEX('Evidence střelců a nástřel'!O$7:O$107,$B30), ""), "")</f>
        <v>13</v>
      </c>
      <c r="O30" s="18">
        <f t="shared" si="0"/>
        <v>41</v>
      </c>
      <c r="P30" s="19" t="str">
        <f>IF($B30&lt;&gt;"", IF(AND(INDEX('Evidence střelců a nástřel'!P$7:P$107,$B30)&lt;&gt;"", Nastavení!$B$5="NE"), INDEX('Evidence střelců a nástřel'!P$7:P$107,$B30), ""), "")</f>
        <v/>
      </c>
      <c r="Q30" s="18" t="str">
        <f>IF($B30&lt;&gt;"", IF(INDEX('Evidence střelců a nástřel'!Q$7:Q$107,$B30) &gt; 0, INDEX('Evidence střelců a nástřel'!Q$7:Q$107,$B30), ""), "")</f>
        <v/>
      </c>
      <c r="R30" s="18" t="str">
        <f t="shared" si="1"/>
        <v/>
      </c>
      <c r="S30" t="e">
        <f>IF($B30&lt;&gt;"", IF(INDEX('Evidence střelců a nástřel'!#REF!,$B30) &gt; 0, INDEX('Evidence střelců a nástřel'!#REF!,$B30), ""), "")</f>
        <v>#REF!</v>
      </c>
    </row>
    <row r="31" spans="1:19">
      <c r="A31" s="18">
        <f>IF(AND($B31 &lt;&gt; "", COUNT(E31:N31) &gt; 0), INDEX('Pomocné pořadí jednotlivci'!O$7:O$107,$B31), "")</f>
        <v>25</v>
      </c>
      <c r="B31" s="18">
        <f>IF(ISNUMBER(MATCH(ROW()-6,'Pomocné pořadí jednotlivci'!$R$7:$R$107,0)),INDEX('Evidence střelců a nástřel'!$A$7:$A$107,MATCH(ROW()-6,'Pomocné pořadí jednotlivci'!$R$7:$R$107,0),1),"")</f>
        <v>37</v>
      </c>
      <c r="C31" s="33" t="str">
        <f>IF($B31&lt;&gt;"", IF(INDEX('Evidence střelců a nástřel'!$C$7:$C$107,$B31) = 0, "", UPPER(INDEX('Evidence střelců a nástřel'!$C$7:$C$107,$B31))),"")</f>
        <v/>
      </c>
      <c r="D31" s="80" t="str">
        <f>IF($B31&lt;&gt;"",TRIM(INDEX('Evidence střelců a nástřel'!E$7:E$107,$B31)),"")</f>
        <v>Maša Milan</v>
      </c>
      <c r="E31" s="19" t="str">
        <f>IF($B31&lt;&gt;"", IF(INDEX('Evidence střelců a nástřel'!F$7:F$107,$B31) &lt;&gt;"", INDEX('Evidence střelců a nástřel'!F$7:F$107,$B31), ""), "")</f>
        <v/>
      </c>
      <c r="F31" s="19" t="str">
        <f>IF($B31&lt;&gt;"", IF(INDEX('Evidence střelců a nástřel'!G$7:G$107,$B31) &lt;&gt;"", INDEX('Evidence střelců a nástřel'!G$7:G$107,$B31), ""), "")</f>
        <v/>
      </c>
      <c r="G31" s="19" t="str">
        <f>IF($B31&lt;&gt;"", IF(INDEX('Evidence střelců a nástřel'!H$7:H$107,$B31) &lt;&gt;"", INDEX('Evidence střelců a nástřel'!H$7:H$107,$B31), ""), "")</f>
        <v/>
      </c>
      <c r="H31" s="19" t="str">
        <f>IF($B31&lt;&gt;"", IF(INDEX('Evidence střelců a nástřel'!I$7:I$107,$B31) &lt;&gt;"", INDEX('Evidence střelců a nástřel'!I$7:I$107,$B31), ""), "")</f>
        <v/>
      </c>
      <c r="I31" s="19" t="str">
        <f>IF($B31&lt;&gt;"", IF(INDEX('Evidence střelců a nástřel'!J$7:J$107,$B31) &lt;&gt;"", INDEX('Evidence střelců a nástřel'!J$7:J$107,$B31), ""), "")</f>
        <v/>
      </c>
      <c r="J31" s="19" t="str">
        <f>IF($B31&lt;&gt;"", IF(INDEX('Evidence střelců a nástřel'!K$7:K$107,$B31) &lt;&gt;"", INDEX('Evidence střelců a nástřel'!K$7:K$107,$B31), ""), "")</f>
        <v/>
      </c>
      <c r="K31" s="19" t="str">
        <f>IF($B31&lt;&gt;"", IF(INDEX('Evidence střelců a nástřel'!L$7:L$107,$B31) &lt;&gt;"", INDEX('Evidence střelců a nástřel'!L$7:L$107,$B31), ""), "")</f>
        <v/>
      </c>
      <c r="L31" s="19">
        <f>IF($B31&lt;&gt;"", IF(INDEX('Evidence střelců a nástřel'!M$7:M$107,$B31) &lt;&gt;"", INDEX('Evidence střelců a nástřel'!M$7:M$107,$B31), ""), "")</f>
        <v>17</v>
      </c>
      <c r="M31" s="19">
        <f>IF($B31&lt;&gt;"", IF(INDEX('Evidence střelců a nástřel'!N$7:N$107,$B31) &lt;&gt;"", INDEX('Evidence střelců a nástřel'!N$7:N$107,$B31), ""), "")</f>
        <v>9</v>
      </c>
      <c r="N31" s="19">
        <f>IF($B31&lt;&gt;"", IF(INDEX('Evidence střelců a nástřel'!O$7:O$107,$B31) &lt;&gt;"", INDEX('Evidence střelců a nástřel'!O$7:O$107,$B31), ""), "")</f>
        <v>14</v>
      </c>
      <c r="O31" s="18">
        <f t="shared" si="0"/>
        <v>40</v>
      </c>
      <c r="P31" s="19" t="str">
        <f>IF($B31&lt;&gt;"", IF(AND(INDEX('Evidence střelců a nástřel'!P$7:P$107,$B31)&lt;&gt;"", Nastavení!$B$5="NE"), INDEX('Evidence střelců a nástřel'!P$7:P$107,$B31), ""), "")</f>
        <v/>
      </c>
      <c r="Q31" s="18" t="str">
        <f>IF($B31&lt;&gt;"", IF(INDEX('Evidence střelců a nástřel'!Q$7:Q$107,$B31) &gt; 0, INDEX('Evidence střelců a nástřel'!Q$7:Q$107,$B31), ""), "")</f>
        <v/>
      </c>
      <c r="R31" s="18" t="str">
        <f t="shared" si="1"/>
        <v/>
      </c>
      <c r="S31" t="e">
        <f>IF($B31&lt;&gt;"", IF(INDEX('Evidence střelců a nástřel'!#REF!,$B31) &gt; 0, INDEX('Evidence střelců a nástřel'!#REF!,$B31), ""), "")</f>
        <v>#REF!</v>
      </c>
    </row>
    <row r="32" spans="1:19">
      <c r="A32" s="18">
        <f>IF(AND($B32 &lt;&gt; "", COUNT(E32:N32) &gt; 0), INDEX('Pomocné pořadí jednotlivci'!O$7:O$107,$B32), "")</f>
        <v>26</v>
      </c>
      <c r="B32" s="18">
        <f>IF(ISNUMBER(MATCH(ROW()-6,'Pomocné pořadí jednotlivci'!$R$7:$R$107,0)),INDEX('Evidence střelců a nástřel'!$A$7:$A$107,MATCH(ROW()-6,'Pomocné pořadí jednotlivci'!$R$7:$R$107,0),1),"")</f>
        <v>40</v>
      </c>
      <c r="C32" s="33" t="str">
        <f>IF($B32&lt;&gt;"", IF(INDEX('Evidence střelců a nástřel'!$C$7:$C$107,$B32) = 0, "", UPPER(INDEX('Evidence střelců a nástřel'!$C$7:$C$107,$B32))),"")</f>
        <v/>
      </c>
      <c r="D32" s="80" t="str">
        <f>IF($B32&lt;&gt;"",TRIM(INDEX('Evidence střelců a nástřel'!E$7:E$107,$B32)),"")</f>
        <v>Šváb Antonín</v>
      </c>
      <c r="E32" s="19" t="str">
        <f>IF($B32&lt;&gt;"", IF(INDEX('Evidence střelců a nástřel'!F$7:F$107,$B32) &lt;&gt;"", INDEX('Evidence střelců a nástřel'!F$7:F$107,$B32), ""), "")</f>
        <v/>
      </c>
      <c r="F32" s="19" t="str">
        <f>IF($B32&lt;&gt;"", IF(INDEX('Evidence střelců a nástřel'!G$7:G$107,$B32) &lt;&gt;"", INDEX('Evidence střelců a nástřel'!G$7:G$107,$B32), ""), "")</f>
        <v/>
      </c>
      <c r="G32" s="19" t="str">
        <f>IF($B32&lt;&gt;"", IF(INDEX('Evidence střelců a nástřel'!H$7:H$107,$B32) &lt;&gt;"", INDEX('Evidence střelců a nástřel'!H$7:H$107,$B32), ""), "")</f>
        <v/>
      </c>
      <c r="H32" s="19" t="str">
        <f>IF($B32&lt;&gt;"", IF(INDEX('Evidence střelců a nástřel'!I$7:I$107,$B32) &lt;&gt;"", INDEX('Evidence střelců a nástřel'!I$7:I$107,$B32), ""), "")</f>
        <v/>
      </c>
      <c r="I32" s="19" t="str">
        <f>IF($B32&lt;&gt;"", IF(INDEX('Evidence střelců a nástřel'!J$7:J$107,$B32) &lt;&gt;"", INDEX('Evidence střelců a nástřel'!J$7:J$107,$B32), ""), "")</f>
        <v/>
      </c>
      <c r="J32" s="19" t="str">
        <f>IF($B32&lt;&gt;"", IF(INDEX('Evidence střelců a nástřel'!K$7:K$107,$B32) &lt;&gt;"", INDEX('Evidence střelců a nástřel'!K$7:K$107,$B32), ""), "")</f>
        <v/>
      </c>
      <c r="K32" s="19" t="str">
        <f>IF($B32&lt;&gt;"", IF(INDEX('Evidence střelců a nástřel'!L$7:L$107,$B32) &lt;&gt;"", INDEX('Evidence střelců a nástřel'!L$7:L$107,$B32), ""), "")</f>
        <v/>
      </c>
      <c r="L32" s="19">
        <f>IF($B32&lt;&gt;"", IF(INDEX('Evidence střelců a nástřel'!M$7:M$107,$B32) &lt;&gt;"", INDEX('Evidence střelců a nástřel'!M$7:M$107,$B32), ""), "")</f>
        <v>15</v>
      </c>
      <c r="M32" s="19">
        <f>IF($B32&lt;&gt;"", IF(INDEX('Evidence střelců a nástřel'!N$7:N$107,$B32) &lt;&gt;"", INDEX('Evidence střelců a nástřel'!N$7:N$107,$B32), ""), "")</f>
        <v>13</v>
      </c>
      <c r="N32" s="19">
        <f>IF($B32&lt;&gt;"", IF(INDEX('Evidence střelců a nástřel'!O$7:O$107,$B32) &lt;&gt;"", INDEX('Evidence střelců a nástřel'!O$7:O$107,$B32), ""), "")</f>
        <v>12</v>
      </c>
      <c r="O32" s="18">
        <f t="shared" si="0"/>
        <v>40</v>
      </c>
      <c r="P32" s="19" t="str">
        <f>IF($B32&lt;&gt;"", IF(AND(INDEX('Evidence střelců a nástřel'!P$7:P$107,$B32)&lt;&gt;"", Nastavení!$B$5="NE"), INDEX('Evidence střelců a nástřel'!P$7:P$107,$B32), ""), "")</f>
        <v/>
      </c>
      <c r="Q32" s="18" t="str">
        <f>IF($B32&lt;&gt;"", IF(INDEX('Evidence střelců a nástřel'!Q$7:Q$107,$B32) &gt; 0, INDEX('Evidence střelců a nástřel'!Q$7:Q$107,$B32), ""), "")</f>
        <v/>
      </c>
      <c r="R32" s="18" t="str">
        <f t="shared" si="1"/>
        <v/>
      </c>
      <c r="S32" t="e">
        <f>IF($B32&lt;&gt;"", IF(INDEX('Evidence střelců a nástřel'!#REF!,$B32) &gt; 0, INDEX('Evidence střelců a nástřel'!#REF!,$B32), ""), "")</f>
        <v>#REF!</v>
      </c>
    </row>
    <row r="33" spans="1:19">
      <c r="A33" s="18">
        <f>IF(AND($B33 &lt;&gt; "", COUNT(E33:N33) &gt; 0), INDEX('Pomocné pořadí jednotlivci'!O$7:O$107,$B33), "")</f>
        <v>27</v>
      </c>
      <c r="B33" s="18">
        <f>IF(ISNUMBER(MATCH(ROW()-6,'Pomocné pořadí jednotlivci'!$R$7:$R$107,0)),INDEX('Evidence střelců a nástřel'!$A$7:$A$107,MATCH(ROW()-6,'Pomocné pořadí jednotlivci'!$R$7:$R$107,0),1),"")</f>
        <v>34</v>
      </c>
      <c r="C33" s="33" t="str">
        <f>IF($B33&lt;&gt;"", IF(INDEX('Evidence střelců a nástřel'!$C$7:$C$107,$B33) = 0, "", UPPER(INDEX('Evidence střelců a nástřel'!$C$7:$C$107,$B33))),"")</f>
        <v/>
      </c>
      <c r="D33" s="80" t="str">
        <f>IF($B33&lt;&gt;"",TRIM(INDEX('Evidence střelců a nástřel'!E$7:E$107,$B33)),"")</f>
        <v>Kašpar Jiří</v>
      </c>
      <c r="E33" s="19" t="str">
        <f>IF($B33&lt;&gt;"", IF(INDEX('Evidence střelců a nástřel'!F$7:F$107,$B33) &lt;&gt;"", INDEX('Evidence střelců a nástřel'!F$7:F$107,$B33), ""), "")</f>
        <v/>
      </c>
      <c r="F33" s="19" t="str">
        <f>IF($B33&lt;&gt;"", IF(INDEX('Evidence střelců a nástřel'!G$7:G$107,$B33) &lt;&gt;"", INDEX('Evidence střelců a nástřel'!G$7:G$107,$B33), ""), "")</f>
        <v/>
      </c>
      <c r="G33" s="19" t="str">
        <f>IF($B33&lt;&gt;"", IF(INDEX('Evidence střelců a nástřel'!H$7:H$107,$B33) &lt;&gt;"", INDEX('Evidence střelců a nástřel'!H$7:H$107,$B33), ""), "")</f>
        <v/>
      </c>
      <c r="H33" s="19" t="str">
        <f>IF($B33&lt;&gt;"", IF(INDEX('Evidence střelců a nástřel'!I$7:I$107,$B33) &lt;&gt;"", INDEX('Evidence střelců a nástřel'!I$7:I$107,$B33), ""), "")</f>
        <v/>
      </c>
      <c r="I33" s="19" t="str">
        <f>IF($B33&lt;&gt;"", IF(INDEX('Evidence střelců a nástřel'!J$7:J$107,$B33) &lt;&gt;"", INDEX('Evidence střelců a nástřel'!J$7:J$107,$B33), ""), "")</f>
        <v/>
      </c>
      <c r="J33" s="19" t="str">
        <f>IF($B33&lt;&gt;"", IF(INDEX('Evidence střelců a nástřel'!K$7:K$107,$B33) &lt;&gt;"", INDEX('Evidence střelců a nástřel'!K$7:K$107,$B33), ""), "")</f>
        <v/>
      </c>
      <c r="K33" s="19" t="str">
        <f>IF($B33&lt;&gt;"", IF(INDEX('Evidence střelců a nástřel'!L$7:L$107,$B33) &lt;&gt;"", INDEX('Evidence střelců a nástřel'!L$7:L$107,$B33), ""), "")</f>
        <v/>
      </c>
      <c r="L33" s="19">
        <f>IF($B33&lt;&gt;"", IF(INDEX('Evidence střelců a nástřel'!M$7:M$107,$B33) &lt;&gt;"", INDEX('Evidence střelců a nástřel'!M$7:M$107,$B33), ""), "")</f>
        <v>14</v>
      </c>
      <c r="M33" s="19">
        <f>IF($B33&lt;&gt;"", IF(INDEX('Evidence střelců a nástřel'!N$7:N$107,$B33) &lt;&gt;"", INDEX('Evidence střelců a nástřel'!N$7:N$107,$B33), ""), "")</f>
        <v>15</v>
      </c>
      <c r="N33" s="19">
        <f>IF($B33&lt;&gt;"", IF(INDEX('Evidence střelců a nástřel'!O$7:O$107,$B33) &lt;&gt;"", INDEX('Evidence střelců a nástřel'!O$7:O$107,$B33), ""), "")</f>
        <v>11</v>
      </c>
      <c r="O33" s="18">
        <f t="shared" si="0"/>
        <v>40</v>
      </c>
      <c r="P33" s="19" t="str">
        <f>IF($B33&lt;&gt;"", IF(AND(INDEX('Evidence střelců a nástřel'!P$7:P$107,$B33)&lt;&gt;"", Nastavení!$B$5="NE"), INDEX('Evidence střelců a nástřel'!P$7:P$107,$B33), ""), "")</f>
        <v/>
      </c>
      <c r="Q33" s="18" t="str">
        <f>IF($B33&lt;&gt;"", IF(INDEX('Evidence střelců a nástřel'!Q$7:Q$107,$B33) &gt; 0, INDEX('Evidence střelců a nástřel'!Q$7:Q$107,$B33), ""), "")</f>
        <v/>
      </c>
      <c r="R33" s="18" t="str">
        <f t="shared" si="1"/>
        <v/>
      </c>
      <c r="S33" t="e">
        <f>IF($B33&lt;&gt;"", IF(INDEX('Evidence střelců a nástřel'!#REF!,$B33) &gt; 0, INDEX('Evidence střelců a nástřel'!#REF!,$B33), ""), "")</f>
        <v>#REF!</v>
      </c>
    </row>
    <row r="34" spans="1:19">
      <c r="A34" s="18">
        <f>IF(AND($B34 &lt;&gt; "", COUNT(E34:N34) &gt; 0), INDEX('Pomocné pořadí jednotlivci'!O$7:O$107,$B34), "")</f>
        <v>28</v>
      </c>
      <c r="B34" s="18">
        <f>IF(ISNUMBER(MATCH(ROW()-6,'Pomocné pořadí jednotlivci'!$R$7:$R$107,0)),INDEX('Evidence střelců a nástřel'!$A$7:$A$107,MATCH(ROW()-6,'Pomocné pořadí jednotlivci'!$R$7:$R$107,0),1),"")</f>
        <v>28</v>
      </c>
      <c r="C34" s="33" t="str">
        <f>IF($B34&lt;&gt;"", IF(INDEX('Evidence střelců a nástřel'!$C$7:$C$107,$B34) = 0, "", UPPER(INDEX('Evidence střelců a nástřel'!$C$7:$C$107,$B34))),"")</f>
        <v/>
      </c>
      <c r="D34" s="80" t="str">
        <f>IF($B34&lt;&gt;"",TRIM(INDEX('Evidence střelců a nástřel'!E$7:E$107,$B34)),"")</f>
        <v>Vohralík Jiří</v>
      </c>
      <c r="E34" s="19" t="str">
        <f>IF($B34&lt;&gt;"", IF(INDEX('Evidence střelců a nástřel'!F$7:F$107,$B34) &lt;&gt;"", INDEX('Evidence střelců a nástřel'!F$7:F$107,$B34), ""), "")</f>
        <v/>
      </c>
      <c r="F34" s="19" t="str">
        <f>IF($B34&lt;&gt;"", IF(INDEX('Evidence střelců a nástřel'!G$7:G$107,$B34) &lt;&gt;"", INDEX('Evidence střelců a nástřel'!G$7:G$107,$B34), ""), "")</f>
        <v/>
      </c>
      <c r="G34" s="19" t="str">
        <f>IF($B34&lt;&gt;"", IF(INDEX('Evidence střelců a nástřel'!H$7:H$107,$B34) &lt;&gt;"", INDEX('Evidence střelců a nástřel'!H$7:H$107,$B34), ""), "")</f>
        <v/>
      </c>
      <c r="H34" s="19" t="str">
        <f>IF($B34&lt;&gt;"", IF(INDEX('Evidence střelců a nástřel'!I$7:I$107,$B34) &lt;&gt;"", INDEX('Evidence střelců a nástřel'!I$7:I$107,$B34), ""), "")</f>
        <v/>
      </c>
      <c r="I34" s="19" t="str">
        <f>IF($B34&lt;&gt;"", IF(INDEX('Evidence střelců a nástřel'!J$7:J$107,$B34) &lt;&gt;"", INDEX('Evidence střelců a nástřel'!J$7:J$107,$B34), ""), "")</f>
        <v/>
      </c>
      <c r="J34" s="19" t="str">
        <f>IF($B34&lt;&gt;"", IF(INDEX('Evidence střelců a nástřel'!K$7:K$107,$B34) &lt;&gt;"", INDEX('Evidence střelců a nástřel'!K$7:K$107,$B34), ""), "")</f>
        <v/>
      </c>
      <c r="K34" s="19" t="str">
        <f>IF($B34&lt;&gt;"", IF(INDEX('Evidence střelců a nástřel'!L$7:L$107,$B34) &lt;&gt;"", INDEX('Evidence střelců a nástřel'!L$7:L$107,$B34), ""), "")</f>
        <v/>
      </c>
      <c r="L34" s="19">
        <f>IF($B34&lt;&gt;"", IF(INDEX('Evidence střelců a nástřel'!M$7:M$107,$B34) &lt;&gt;"", INDEX('Evidence střelců a nástřel'!M$7:M$107,$B34), ""), "")</f>
        <v>17</v>
      </c>
      <c r="M34" s="19">
        <f>IF($B34&lt;&gt;"", IF(INDEX('Evidence střelců a nástřel'!N$7:N$107,$B34) &lt;&gt;"", INDEX('Evidence střelců a nástřel'!N$7:N$107,$B34), ""), "")</f>
        <v>12</v>
      </c>
      <c r="N34" s="19">
        <f>IF($B34&lt;&gt;"", IF(INDEX('Evidence střelců a nástřel'!O$7:O$107,$B34) &lt;&gt;"", INDEX('Evidence střelců a nástřel'!O$7:O$107,$B34), ""), "")</f>
        <v>10</v>
      </c>
      <c r="O34" s="18">
        <f t="shared" si="0"/>
        <v>39</v>
      </c>
      <c r="P34" s="19" t="str">
        <f>IF($B34&lt;&gt;"", IF(AND(INDEX('Evidence střelců a nástřel'!P$7:P$107,$B34)&lt;&gt;"", Nastavení!$B$5="NE"), INDEX('Evidence střelců a nástřel'!P$7:P$107,$B34), ""), "")</f>
        <v/>
      </c>
      <c r="Q34" s="18" t="str">
        <f>IF($B34&lt;&gt;"", IF(INDEX('Evidence střelců a nástřel'!Q$7:Q$107,$B34) &gt; 0, INDEX('Evidence střelců a nástřel'!Q$7:Q$107,$B34), ""), "")</f>
        <v/>
      </c>
      <c r="R34" s="18" t="str">
        <f t="shared" si="1"/>
        <v/>
      </c>
      <c r="S34" t="e">
        <f>IF($B34&lt;&gt;"", IF(INDEX('Evidence střelců a nástřel'!#REF!,$B34) &gt; 0, INDEX('Evidence střelců a nástřel'!#REF!,$B34), ""), "")</f>
        <v>#REF!</v>
      </c>
    </row>
    <row r="35" spans="1:19">
      <c r="A35" s="18">
        <f>IF(AND($B35 &lt;&gt; "", COUNT(E35:N35) &gt; 0), INDEX('Pomocné pořadí jednotlivci'!O$7:O$107,$B35), "")</f>
        <v>29</v>
      </c>
      <c r="B35" s="18">
        <f>IF(ISNUMBER(MATCH(ROW()-6,'Pomocné pořadí jednotlivci'!$R$7:$R$107,0)),INDEX('Evidence střelců a nástřel'!$A$7:$A$107,MATCH(ROW()-6,'Pomocné pořadí jednotlivci'!$R$7:$R$107,0),1),"")</f>
        <v>20</v>
      </c>
      <c r="C35" s="33" t="str">
        <f>IF($B35&lt;&gt;"", IF(INDEX('Evidence střelců a nástřel'!$C$7:$C$107,$B35) = 0, "", UPPER(INDEX('Evidence střelců a nástřel'!$C$7:$C$107,$B35))),"")</f>
        <v/>
      </c>
      <c r="D35" s="80" t="str">
        <f>IF($B35&lt;&gt;"",TRIM(INDEX('Evidence střelců a nástřel'!E$7:E$107,$B35)),"")</f>
        <v>Pecina Petr</v>
      </c>
      <c r="E35" s="19" t="str">
        <f>IF($B35&lt;&gt;"", IF(INDEX('Evidence střelců a nástřel'!F$7:F$107,$B35) &lt;&gt;"", INDEX('Evidence střelců a nástřel'!F$7:F$107,$B35), ""), "")</f>
        <v/>
      </c>
      <c r="F35" s="19" t="str">
        <f>IF($B35&lt;&gt;"", IF(INDEX('Evidence střelců a nástřel'!G$7:G$107,$B35) &lt;&gt;"", INDEX('Evidence střelců a nástřel'!G$7:G$107,$B35), ""), "")</f>
        <v/>
      </c>
      <c r="G35" s="19" t="str">
        <f>IF($B35&lt;&gt;"", IF(INDEX('Evidence střelců a nástřel'!H$7:H$107,$B35) &lt;&gt;"", INDEX('Evidence střelců a nástřel'!H$7:H$107,$B35), ""), "")</f>
        <v/>
      </c>
      <c r="H35" s="19" t="str">
        <f>IF($B35&lt;&gt;"", IF(INDEX('Evidence střelců a nástřel'!I$7:I$107,$B35) &lt;&gt;"", INDEX('Evidence střelců a nástřel'!I$7:I$107,$B35), ""), "")</f>
        <v/>
      </c>
      <c r="I35" s="19" t="str">
        <f>IF($B35&lt;&gt;"", IF(INDEX('Evidence střelců a nástřel'!J$7:J$107,$B35) &lt;&gt;"", INDEX('Evidence střelců a nástřel'!J$7:J$107,$B35), ""), "")</f>
        <v/>
      </c>
      <c r="J35" s="19" t="str">
        <f>IF($B35&lt;&gt;"", IF(INDEX('Evidence střelců a nástřel'!K$7:K$107,$B35) &lt;&gt;"", INDEX('Evidence střelců a nástřel'!K$7:K$107,$B35), ""), "")</f>
        <v/>
      </c>
      <c r="K35" s="19" t="str">
        <f>IF($B35&lt;&gt;"", IF(INDEX('Evidence střelců a nástřel'!L$7:L$107,$B35) &lt;&gt;"", INDEX('Evidence střelců a nástřel'!L$7:L$107,$B35), ""), "")</f>
        <v/>
      </c>
      <c r="L35" s="19">
        <f>IF($B35&lt;&gt;"", IF(INDEX('Evidence střelců a nástřel'!M$7:M$107,$B35) &lt;&gt;"", INDEX('Evidence střelců a nástřel'!M$7:M$107,$B35), ""), "")</f>
        <v>14</v>
      </c>
      <c r="M35" s="19">
        <f>IF($B35&lt;&gt;"", IF(INDEX('Evidence střelců a nástřel'!N$7:N$107,$B35) &lt;&gt;"", INDEX('Evidence střelců a nástřel'!N$7:N$107,$B35), ""), "")</f>
        <v>13</v>
      </c>
      <c r="N35" s="19">
        <f>IF($B35&lt;&gt;"", IF(INDEX('Evidence střelců a nástřel'!O$7:O$107,$B35) &lt;&gt;"", INDEX('Evidence střelců a nástřel'!O$7:O$107,$B35), ""), "")</f>
        <v>11</v>
      </c>
      <c r="O35" s="18">
        <f t="shared" si="0"/>
        <v>38</v>
      </c>
      <c r="P35" s="19" t="str">
        <f>IF($B35&lt;&gt;"", IF(AND(INDEX('Evidence střelců a nástřel'!P$7:P$107,$B35)&lt;&gt;"", Nastavení!$B$5="NE"), INDEX('Evidence střelců a nástřel'!P$7:P$107,$B35), ""), "")</f>
        <v/>
      </c>
      <c r="Q35" s="18" t="str">
        <f>IF($B35&lt;&gt;"", IF(INDEX('Evidence střelců a nástřel'!Q$7:Q$107,$B35) &gt; 0, INDEX('Evidence střelců a nástřel'!Q$7:Q$107,$B35), ""), "")</f>
        <v/>
      </c>
      <c r="R35" s="18" t="str">
        <f t="shared" si="1"/>
        <v/>
      </c>
      <c r="S35" t="e">
        <f>IF($B35&lt;&gt;"", IF(INDEX('Evidence střelců a nástřel'!#REF!,$B35) &gt; 0, INDEX('Evidence střelců a nástřel'!#REF!,$B35), ""), "")</f>
        <v>#REF!</v>
      </c>
    </row>
    <row r="36" spans="1:19">
      <c r="A36" s="18">
        <f>IF(AND($B36 &lt;&gt; "", COUNT(E36:N36) &gt; 0), INDEX('Pomocné pořadí jednotlivci'!O$7:O$107,$B36), "")</f>
        <v>30</v>
      </c>
      <c r="B36" s="18">
        <f>IF(ISNUMBER(MATCH(ROW()-6,'Pomocné pořadí jednotlivci'!$R$7:$R$107,0)),INDEX('Evidence střelců a nástřel'!$A$7:$A$107,MATCH(ROW()-6,'Pomocné pořadí jednotlivci'!$R$7:$R$107,0),1),"")</f>
        <v>9</v>
      </c>
      <c r="C36" s="33" t="str">
        <f>IF($B36&lt;&gt;"", IF(INDEX('Evidence střelců a nástřel'!$C$7:$C$107,$B36) = 0, "", UPPER(INDEX('Evidence střelců a nástřel'!$C$7:$C$107,$B36))),"")</f>
        <v/>
      </c>
      <c r="D36" s="80" t="str">
        <f>IF($B36&lt;&gt;"",TRIM(INDEX('Evidence střelců a nástřel'!E$7:E$107,$B36)),"")</f>
        <v>Vrbas František</v>
      </c>
      <c r="E36" s="19" t="str">
        <f>IF($B36&lt;&gt;"", IF(INDEX('Evidence střelců a nástřel'!F$7:F$107,$B36) &lt;&gt;"", INDEX('Evidence střelců a nástřel'!F$7:F$107,$B36), ""), "")</f>
        <v/>
      </c>
      <c r="F36" s="19" t="str">
        <f>IF($B36&lt;&gt;"", IF(INDEX('Evidence střelců a nástřel'!G$7:G$107,$B36) &lt;&gt;"", INDEX('Evidence střelců a nástřel'!G$7:G$107,$B36), ""), "")</f>
        <v/>
      </c>
      <c r="G36" s="19" t="str">
        <f>IF($B36&lt;&gt;"", IF(INDEX('Evidence střelců a nástřel'!H$7:H$107,$B36) &lt;&gt;"", INDEX('Evidence střelců a nástřel'!H$7:H$107,$B36), ""), "")</f>
        <v/>
      </c>
      <c r="H36" s="19" t="str">
        <f>IF($B36&lt;&gt;"", IF(INDEX('Evidence střelců a nástřel'!I$7:I$107,$B36) &lt;&gt;"", INDEX('Evidence střelců a nástřel'!I$7:I$107,$B36), ""), "")</f>
        <v/>
      </c>
      <c r="I36" s="19" t="str">
        <f>IF($B36&lt;&gt;"", IF(INDEX('Evidence střelců a nástřel'!J$7:J$107,$B36) &lt;&gt;"", INDEX('Evidence střelců a nástřel'!J$7:J$107,$B36), ""), "")</f>
        <v/>
      </c>
      <c r="J36" s="19" t="str">
        <f>IF($B36&lt;&gt;"", IF(INDEX('Evidence střelců a nástřel'!K$7:K$107,$B36) &lt;&gt;"", INDEX('Evidence střelců a nástřel'!K$7:K$107,$B36), ""), "")</f>
        <v/>
      </c>
      <c r="K36" s="19" t="str">
        <f>IF($B36&lt;&gt;"", IF(INDEX('Evidence střelců a nástřel'!L$7:L$107,$B36) &lt;&gt;"", INDEX('Evidence střelců a nástřel'!L$7:L$107,$B36), ""), "")</f>
        <v/>
      </c>
      <c r="L36" s="19">
        <f>IF($B36&lt;&gt;"", IF(INDEX('Evidence střelců a nástřel'!M$7:M$107,$B36) &lt;&gt;"", INDEX('Evidence střelců a nástřel'!M$7:M$107,$B36), ""), "")</f>
        <v>13</v>
      </c>
      <c r="M36" s="19">
        <f>IF($B36&lt;&gt;"", IF(INDEX('Evidence střelců a nástřel'!N$7:N$107,$B36) &lt;&gt;"", INDEX('Evidence střelců a nástřel'!N$7:N$107,$B36), ""), "")</f>
        <v>10</v>
      </c>
      <c r="N36" s="19">
        <f>IF($B36&lt;&gt;"", IF(INDEX('Evidence střelců a nástřel'!O$7:O$107,$B36) &lt;&gt;"", INDEX('Evidence střelců a nástřel'!O$7:O$107,$B36), ""), "")</f>
        <v>14</v>
      </c>
      <c r="O36" s="18">
        <f t="shared" si="0"/>
        <v>37</v>
      </c>
      <c r="P36" s="19" t="str">
        <f>IF($B36&lt;&gt;"", IF(AND(INDEX('Evidence střelců a nástřel'!P$7:P$107,$B36)&lt;&gt;"", Nastavení!$B$5="NE"), INDEX('Evidence střelců a nástřel'!P$7:P$107,$B36), ""), "")</f>
        <v/>
      </c>
      <c r="Q36" s="18" t="str">
        <f>IF($B36&lt;&gt;"", IF(INDEX('Evidence střelců a nástřel'!Q$7:Q$107,$B36) &gt; 0, INDEX('Evidence střelců a nástřel'!Q$7:Q$107,$B36), ""), "")</f>
        <v/>
      </c>
      <c r="R36" s="18" t="str">
        <f t="shared" si="1"/>
        <v/>
      </c>
      <c r="S36" t="e">
        <f>IF($B36&lt;&gt;"", IF(INDEX('Evidence střelců a nástřel'!#REF!,$B36) &gt; 0, INDEX('Evidence střelců a nástřel'!#REF!,$B36), ""), "")</f>
        <v>#REF!</v>
      </c>
    </row>
    <row r="37" spans="1:19">
      <c r="A37" s="18">
        <f>IF(AND($B37 &lt;&gt; "", COUNT(E37:N37) &gt; 0), INDEX('Pomocné pořadí jednotlivci'!O$7:O$107,$B37), "")</f>
        <v>31</v>
      </c>
      <c r="B37" s="18">
        <f>IF(ISNUMBER(MATCH(ROW()-6,'Pomocné pořadí jednotlivci'!$R$7:$R$107,0)),INDEX('Evidence střelců a nástřel'!$A$7:$A$107,MATCH(ROW()-6,'Pomocné pořadí jednotlivci'!$R$7:$R$107,0),1),"")</f>
        <v>17</v>
      </c>
      <c r="C37" s="33" t="str">
        <f>IF($B37&lt;&gt;"", IF(INDEX('Evidence střelců a nástřel'!$C$7:$C$107,$B37) = 0, "", UPPER(INDEX('Evidence střelců a nástřel'!$C$7:$C$107,$B37))),"")</f>
        <v/>
      </c>
      <c r="D37" s="80" t="str">
        <f>IF($B37&lt;&gt;"",TRIM(INDEX('Evidence střelců a nástřel'!E$7:E$107,$B37)),"")</f>
        <v>Sobotka Libor, Ml.</v>
      </c>
      <c r="E37" s="19" t="str">
        <f>IF($B37&lt;&gt;"", IF(INDEX('Evidence střelců a nástřel'!F$7:F$107,$B37) &lt;&gt;"", INDEX('Evidence střelců a nástřel'!F$7:F$107,$B37), ""), "")</f>
        <v/>
      </c>
      <c r="F37" s="19" t="str">
        <f>IF($B37&lt;&gt;"", IF(INDEX('Evidence střelců a nástřel'!G$7:G$107,$B37) &lt;&gt;"", INDEX('Evidence střelců a nástřel'!G$7:G$107,$B37), ""), "")</f>
        <v/>
      </c>
      <c r="G37" s="19" t="str">
        <f>IF($B37&lt;&gt;"", IF(INDEX('Evidence střelců a nástřel'!H$7:H$107,$B37) &lt;&gt;"", INDEX('Evidence střelců a nástřel'!H$7:H$107,$B37), ""), "")</f>
        <v/>
      </c>
      <c r="H37" s="19" t="str">
        <f>IF($B37&lt;&gt;"", IF(INDEX('Evidence střelců a nástřel'!I$7:I$107,$B37) &lt;&gt;"", INDEX('Evidence střelců a nástřel'!I$7:I$107,$B37), ""), "")</f>
        <v/>
      </c>
      <c r="I37" s="19" t="str">
        <f>IF($B37&lt;&gt;"", IF(INDEX('Evidence střelců a nástřel'!J$7:J$107,$B37) &lt;&gt;"", INDEX('Evidence střelců a nástřel'!J$7:J$107,$B37), ""), "")</f>
        <v/>
      </c>
      <c r="J37" s="19" t="str">
        <f>IF($B37&lt;&gt;"", IF(INDEX('Evidence střelců a nástřel'!K$7:K$107,$B37) &lt;&gt;"", INDEX('Evidence střelců a nástřel'!K$7:K$107,$B37), ""), "")</f>
        <v/>
      </c>
      <c r="K37" s="19" t="str">
        <f>IF($B37&lt;&gt;"", IF(INDEX('Evidence střelců a nástřel'!L$7:L$107,$B37) &lt;&gt;"", INDEX('Evidence střelců a nástřel'!L$7:L$107,$B37), ""), "")</f>
        <v/>
      </c>
      <c r="L37" s="19">
        <f>IF($B37&lt;&gt;"", IF(INDEX('Evidence střelců a nástřel'!M$7:M$107,$B37) &lt;&gt;"", INDEX('Evidence střelců a nástřel'!M$7:M$107,$B37), ""), "")</f>
        <v>11</v>
      </c>
      <c r="M37" s="19">
        <f>IF($B37&lt;&gt;"", IF(INDEX('Evidence střelců a nástřel'!N$7:N$107,$B37) &lt;&gt;"", INDEX('Evidence střelců a nástřel'!N$7:N$107,$B37), ""), "")</f>
        <v>8</v>
      </c>
      <c r="N37" s="19">
        <f>IF($B37&lt;&gt;"", IF(INDEX('Evidence střelců a nástřel'!O$7:O$107,$B37) &lt;&gt;"", INDEX('Evidence střelců a nástřel'!O$7:O$107,$B37), ""), "")</f>
        <v>17</v>
      </c>
      <c r="O37" s="18">
        <f t="shared" si="0"/>
        <v>36</v>
      </c>
      <c r="P37" s="19" t="str">
        <f>IF($B37&lt;&gt;"", IF(AND(INDEX('Evidence střelců a nástřel'!P$7:P$107,$B37)&lt;&gt;"", Nastavení!$B$5="NE"), INDEX('Evidence střelců a nástřel'!P$7:P$107,$B37), ""), "")</f>
        <v/>
      </c>
      <c r="Q37" s="18" t="str">
        <f>IF($B37&lt;&gt;"", IF(INDEX('Evidence střelců a nástřel'!Q$7:Q$107,$B37) &gt; 0, INDEX('Evidence střelců a nástřel'!Q$7:Q$107,$B37), ""), "")</f>
        <v/>
      </c>
      <c r="R37" s="18" t="str">
        <f t="shared" si="1"/>
        <v/>
      </c>
      <c r="S37" t="e">
        <f>IF($B37&lt;&gt;"", IF(INDEX('Evidence střelců a nástřel'!#REF!,$B37) &gt; 0, INDEX('Evidence střelců a nástřel'!#REF!,$B37), ""), "")</f>
        <v>#REF!</v>
      </c>
    </row>
    <row r="38" spans="1:19">
      <c r="A38" s="18">
        <f>IF(AND($B38 &lt;&gt; "", COUNT(E38:N38) &gt; 0), INDEX('Pomocné pořadí jednotlivci'!O$7:O$107,$B38), "")</f>
        <v>32</v>
      </c>
      <c r="B38" s="18">
        <f>IF(ISNUMBER(MATCH(ROW()-6,'Pomocné pořadí jednotlivci'!$R$7:$R$107,0)),INDEX('Evidence střelců a nástřel'!$A$7:$A$107,MATCH(ROW()-6,'Pomocné pořadí jednotlivci'!$R$7:$R$107,0),1),"")</f>
        <v>5</v>
      </c>
      <c r="C38" s="33" t="str">
        <f>IF($B38&lt;&gt;"", IF(INDEX('Evidence střelců a nástřel'!$C$7:$C$107,$B38) = 0, "", UPPER(INDEX('Evidence střelců a nástřel'!$C$7:$C$107,$B38))),"")</f>
        <v/>
      </c>
      <c r="D38" s="80" t="str">
        <f>IF($B38&lt;&gt;"",TRIM(INDEX('Evidence střelců a nástřel'!E$7:E$107,$B38)),"")</f>
        <v>Švoma Dušan</v>
      </c>
      <c r="E38" s="19" t="str">
        <f>IF($B38&lt;&gt;"", IF(INDEX('Evidence střelců a nástřel'!F$7:F$107,$B38) &lt;&gt;"", INDEX('Evidence střelců a nástřel'!F$7:F$107,$B38), ""), "")</f>
        <v/>
      </c>
      <c r="F38" s="19" t="str">
        <f>IF($B38&lt;&gt;"", IF(INDEX('Evidence střelců a nástřel'!G$7:G$107,$B38) &lt;&gt;"", INDEX('Evidence střelců a nástřel'!G$7:G$107,$B38), ""), "")</f>
        <v/>
      </c>
      <c r="G38" s="19" t="str">
        <f>IF($B38&lt;&gt;"", IF(INDEX('Evidence střelců a nástřel'!H$7:H$107,$B38) &lt;&gt;"", INDEX('Evidence střelců a nástřel'!H$7:H$107,$B38), ""), "")</f>
        <v/>
      </c>
      <c r="H38" s="19" t="str">
        <f>IF($B38&lt;&gt;"", IF(INDEX('Evidence střelců a nástřel'!I$7:I$107,$B38) &lt;&gt;"", INDEX('Evidence střelců a nástřel'!I$7:I$107,$B38), ""), "")</f>
        <v/>
      </c>
      <c r="I38" s="19" t="str">
        <f>IF($B38&lt;&gt;"", IF(INDEX('Evidence střelců a nástřel'!J$7:J$107,$B38) &lt;&gt;"", INDEX('Evidence střelců a nástřel'!J$7:J$107,$B38), ""), "")</f>
        <v/>
      </c>
      <c r="J38" s="19" t="str">
        <f>IF($B38&lt;&gt;"", IF(INDEX('Evidence střelců a nástřel'!K$7:K$107,$B38) &lt;&gt;"", INDEX('Evidence střelců a nástřel'!K$7:K$107,$B38), ""), "")</f>
        <v/>
      </c>
      <c r="K38" s="19" t="str">
        <f>IF($B38&lt;&gt;"", IF(INDEX('Evidence střelců a nástřel'!L$7:L$107,$B38) &lt;&gt;"", INDEX('Evidence střelců a nástřel'!L$7:L$107,$B38), ""), "")</f>
        <v/>
      </c>
      <c r="L38" s="19">
        <f>IF($B38&lt;&gt;"", IF(INDEX('Evidence střelců a nástřel'!M$7:M$107,$B38) &lt;&gt;"", INDEX('Evidence střelců a nástřel'!M$7:M$107,$B38), ""), "")</f>
        <v>10</v>
      </c>
      <c r="M38" s="19">
        <f>IF($B38&lt;&gt;"", IF(INDEX('Evidence střelců a nástřel'!N$7:N$107,$B38) &lt;&gt;"", INDEX('Evidence střelců a nástřel'!N$7:N$107,$B38), ""), "")</f>
        <v>14</v>
      </c>
      <c r="N38" s="19">
        <f>IF($B38&lt;&gt;"", IF(INDEX('Evidence střelců a nástřel'!O$7:O$107,$B38) &lt;&gt;"", INDEX('Evidence střelců a nástřel'!O$7:O$107,$B38), ""), "")</f>
        <v>12</v>
      </c>
      <c r="O38" s="18">
        <f t="shared" si="0"/>
        <v>36</v>
      </c>
      <c r="P38" s="19" t="str">
        <f>IF($B38&lt;&gt;"", IF(AND(INDEX('Evidence střelců a nástřel'!P$7:P$107,$B38)&lt;&gt;"", Nastavení!$B$5="NE"), INDEX('Evidence střelců a nástřel'!P$7:P$107,$B38), ""), "")</f>
        <v/>
      </c>
      <c r="Q38" s="18" t="str">
        <f>IF($B38&lt;&gt;"", IF(INDEX('Evidence střelců a nástřel'!Q$7:Q$107,$B38) &gt; 0, INDEX('Evidence střelců a nástřel'!Q$7:Q$107,$B38), ""), "")</f>
        <v/>
      </c>
      <c r="R38" s="18" t="str">
        <f t="shared" si="1"/>
        <v/>
      </c>
      <c r="S38" t="e">
        <f>IF($B38&lt;&gt;"", IF(INDEX('Evidence střelců a nástřel'!#REF!,$B38) &gt; 0, INDEX('Evidence střelců a nástřel'!#REF!,$B38), ""), "")</f>
        <v>#REF!</v>
      </c>
    </row>
    <row r="39" spans="1:19">
      <c r="A39" s="18">
        <f>IF(AND($B39 &lt;&gt; "", COUNT(E39:N39) &gt; 0), INDEX('Pomocné pořadí jednotlivci'!O$7:O$107,$B39), "")</f>
        <v>33</v>
      </c>
      <c r="B39" s="18">
        <f>IF(ISNUMBER(MATCH(ROW()-6,'Pomocné pořadí jednotlivci'!$R$7:$R$107,0)),INDEX('Evidence střelců a nástřel'!$A$7:$A$107,MATCH(ROW()-6,'Pomocné pořadí jednotlivci'!$R$7:$R$107,0),1),"")</f>
        <v>25</v>
      </c>
      <c r="C39" s="33" t="str">
        <f>IF($B39&lt;&gt;"", IF(INDEX('Evidence střelců a nástřel'!$C$7:$C$107,$B39) = 0, "", UPPER(INDEX('Evidence střelců a nástřel'!$C$7:$C$107,$B39))),"")</f>
        <v/>
      </c>
      <c r="D39" s="80" t="str">
        <f>IF($B39&lt;&gt;"",TRIM(INDEX('Evidence střelců a nástřel'!E$7:E$107,$B39)),"")</f>
        <v>Dostál Roman</v>
      </c>
      <c r="E39" s="19" t="str">
        <f>IF($B39&lt;&gt;"", IF(INDEX('Evidence střelců a nástřel'!F$7:F$107,$B39) &lt;&gt;"", INDEX('Evidence střelců a nástřel'!F$7:F$107,$B39), ""), "")</f>
        <v/>
      </c>
      <c r="F39" s="19" t="str">
        <f>IF($B39&lt;&gt;"", IF(INDEX('Evidence střelců a nástřel'!G$7:G$107,$B39) &lt;&gt;"", INDEX('Evidence střelců a nástřel'!G$7:G$107,$B39), ""), "")</f>
        <v/>
      </c>
      <c r="G39" s="19" t="str">
        <f>IF($B39&lt;&gt;"", IF(INDEX('Evidence střelců a nástřel'!H$7:H$107,$B39) &lt;&gt;"", INDEX('Evidence střelců a nástřel'!H$7:H$107,$B39), ""), "")</f>
        <v/>
      </c>
      <c r="H39" s="19" t="str">
        <f>IF($B39&lt;&gt;"", IF(INDEX('Evidence střelců a nástřel'!I$7:I$107,$B39) &lt;&gt;"", INDEX('Evidence střelců a nástřel'!I$7:I$107,$B39), ""), "")</f>
        <v/>
      </c>
      <c r="I39" s="19" t="str">
        <f>IF($B39&lt;&gt;"", IF(INDEX('Evidence střelců a nástřel'!J$7:J$107,$B39) &lt;&gt;"", INDEX('Evidence střelců a nástřel'!J$7:J$107,$B39), ""), "")</f>
        <v/>
      </c>
      <c r="J39" s="19" t="str">
        <f>IF($B39&lt;&gt;"", IF(INDEX('Evidence střelců a nástřel'!K$7:K$107,$B39) &lt;&gt;"", INDEX('Evidence střelců a nástřel'!K$7:K$107,$B39), ""), "")</f>
        <v/>
      </c>
      <c r="K39" s="19" t="str">
        <f>IF($B39&lt;&gt;"", IF(INDEX('Evidence střelců a nástřel'!L$7:L$107,$B39) &lt;&gt;"", INDEX('Evidence střelců a nástřel'!L$7:L$107,$B39), ""), "")</f>
        <v/>
      </c>
      <c r="L39" s="19">
        <f>IF($B39&lt;&gt;"", IF(INDEX('Evidence střelců a nástřel'!M$7:M$107,$B39) &lt;&gt;"", INDEX('Evidence střelců a nástřel'!M$7:M$107,$B39), ""), "")</f>
        <v>15</v>
      </c>
      <c r="M39" s="19">
        <f>IF($B39&lt;&gt;"", IF(INDEX('Evidence střelců a nástřel'!N$7:N$107,$B39) &lt;&gt;"", INDEX('Evidence střelců a nástřel'!N$7:N$107,$B39), ""), "")</f>
        <v>11</v>
      </c>
      <c r="N39" s="19">
        <f>IF($B39&lt;&gt;"", IF(INDEX('Evidence střelců a nástřel'!O$7:O$107,$B39) &lt;&gt;"", INDEX('Evidence střelců a nástřel'!O$7:O$107,$B39), ""), "")</f>
        <v>10</v>
      </c>
      <c r="O39" s="18">
        <f t="shared" si="0"/>
        <v>36</v>
      </c>
      <c r="P39" s="19" t="str">
        <f>IF($B39&lt;&gt;"", IF(AND(INDEX('Evidence střelců a nástřel'!P$7:P$107,$B39)&lt;&gt;"", Nastavení!$B$5="NE"), INDEX('Evidence střelců a nástřel'!P$7:P$107,$B39), ""), "")</f>
        <v/>
      </c>
      <c r="Q39" s="18" t="str">
        <f>IF($B39&lt;&gt;"", IF(INDEX('Evidence střelců a nástřel'!Q$7:Q$107,$B39) &gt; 0, INDEX('Evidence střelců a nástřel'!Q$7:Q$107,$B39), ""), "")</f>
        <v/>
      </c>
      <c r="R39" s="18" t="str">
        <f t="shared" si="1"/>
        <v/>
      </c>
      <c r="S39" t="e">
        <f>IF($B39&lt;&gt;"", IF(INDEX('Evidence střelců a nástřel'!#REF!,$B39) &gt; 0, INDEX('Evidence střelců a nástřel'!#REF!,$B39), ""), "")</f>
        <v>#REF!</v>
      </c>
    </row>
    <row r="40" spans="1:19">
      <c r="A40" s="18">
        <f>IF(AND($B40 &lt;&gt; "", COUNT(E40:N40) &gt; 0), INDEX('Pomocné pořadí jednotlivci'!O$7:O$107,$B40), "")</f>
        <v>34</v>
      </c>
      <c r="B40" s="18">
        <f>IF(ISNUMBER(MATCH(ROW()-6,'Pomocné pořadí jednotlivci'!$R$7:$R$107,0)),INDEX('Evidence střelců a nástřel'!$A$7:$A$107,MATCH(ROW()-6,'Pomocné pořadí jednotlivci'!$R$7:$R$107,0),1),"")</f>
        <v>10</v>
      </c>
      <c r="C40" s="33" t="str">
        <f>IF($B40&lt;&gt;"", IF(INDEX('Evidence střelců a nástřel'!$C$7:$C$107,$B40) = 0, "", UPPER(INDEX('Evidence střelců a nástřel'!$C$7:$C$107,$B40))),"")</f>
        <v/>
      </c>
      <c r="D40" s="80" t="str">
        <f>IF($B40&lt;&gt;"",TRIM(INDEX('Evidence střelců a nástřel'!E$7:E$107,$B40)),"")</f>
        <v>Pecina František</v>
      </c>
      <c r="E40" s="19" t="str">
        <f>IF($B40&lt;&gt;"", IF(INDEX('Evidence střelců a nástřel'!F$7:F$107,$B40) &lt;&gt;"", INDEX('Evidence střelců a nástřel'!F$7:F$107,$B40), ""), "")</f>
        <v/>
      </c>
      <c r="F40" s="19" t="str">
        <f>IF($B40&lt;&gt;"", IF(INDEX('Evidence střelců a nástřel'!G$7:G$107,$B40) &lt;&gt;"", INDEX('Evidence střelců a nástřel'!G$7:G$107,$B40), ""), "")</f>
        <v/>
      </c>
      <c r="G40" s="19" t="str">
        <f>IF($B40&lt;&gt;"", IF(INDEX('Evidence střelců a nástřel'!H$7:H$107,$B40) &lt;&gt;"", INDEX('Evidence střelců a nástřel'!H$7:H$107,$B40), ""), "")</f>
        <v/>
      </c>
      <c r="H40" s="19" t="str">
        <f>IF($B40&lt;&gt;"", IF(INDEX('Evidence střelců a nástřel'!I$7:I$107,$B40) &lt;&gt;"", INDEX('Evidence střelců a nástřel'!I$7:I$107,$B40), ""), "")</f>
        <v/>
      </c>
      <c r="I40" s="19" t="str">
        <f>IF($B40&lt;&gt;"", IF(INDEX('Evidence střelců a nástřel'!J$7:J$107,$B40) &lt;&gt;"", INDEX('Evidence střelců a nástřel'!J$7:J$107,$B40), ""), "")</f>
        <v/>
      </c>
      <c r="J40" s="19" t="str">
        <f>IF($B40&lt;&gt;"", IF(INDEX('Evidence střelců a nástřel'!K$7:K$107,$B40) &lt;&gt;"", INDEX('Evidence střelců a nástřel'!K$7:K$107,$B40), ""), "")</f>
        <v/>
      </c>
      <c r="K40" s="19" t="str">
        <f>IF($B40&lt;&gt;"", IF(INDEX('Evidence střelců a nástřel'!L$7:L$107,$B40) &lt;&gt;"", INDEX('Evidence střelců a nástřel'!L$7:L$107,$B40), ""), "")</f>
        <v/>
      </c>
      <c r="L40" s="19">
        <f>IF($B40&lt;&gt;"", IF(INDEX('Evidence střelců a nástřel'!M$7:M$107,$B40) &lt;&gt;"", INDEX('Evidence střelců a nástřel'!M$7:M$107,$B40), ""), "")</f>
        <v>19</v>
      </c>
      <c r="M40" s="19">
        <f>IF($B40&lt;&gt;"", IF(INDEX('Evidence střelců a nástřel'!N$7:N$107,$B40) &lt;&gt;"", INDEX('Evidence střelců a nástřel'!N$7:N$107,$B40), ""), "")</f>
        <v>11</v>
      </c>
      <c r="N40" s="19">
        <f>IF($B40&lt;&gt;"", IF(INDEX('Evidence střelců a nástřel'!O$7:O$107,$B40) &lt;&gt;"", INDEX('Evidence střelců a nástřel'!O$7:O$107,$B40), ""), "")</f>
        <v>6</v>
      </c>
      <c r="O40" s="18">
        <f t="shared" si="0"/>
        <v>36</v>
      </c>
      <c r="P40" s="19" t="str">
        <f>IF($B40&lt;&gt;"", IF(AND(INDEX('Evidence střelců a nástřel'!P$7:P$107,$B40)&lt;&gt;"", Nastavení!$B$5="NE"), INDEX('Evidence střelců a nástřel'!P$7:P$107,$B40), ""), "")</f>
        <v/>
      </c>
      <c r="Q40" s="18" t="str">
        <f>IF($B40&lt;&gt;"", IF(INDEX('Evidence střelců a nástřel'!Q$7:Q$107,$B40) &gt; 0, INDEX('Evidence střelců a nástřel'!Q$7:Q$107,$B40), ""), "")</f>
        <v/>
      </c>
      <c r="R40" s="18" t="str">
        <f t="shared" si="1"/>
        <v/>
      </c>
      <c r="S40" t="e">
        <f>IF($B40&lt;&gt;"", IF(INDEX('Evidence střelců a nástřel'!#REF!,$B40) &gt; 0, INDEX('Evidence střelců a nástřel'!#REF!,$B40), ""), "")</f>
        <v>#REF!</v>
      </c>
    </row>
    <row r="41" spans="1:19">
      <c r="A41" s="18">
        <f>IF(AND($B41 &lt;&gt; "", COUNT(E41:N41) &gt; 0), INDEX('Pomocné pořadí jednotlivci'!O$7:O$107,$B41), "")</f>
        <v>35</v>
      </c>
      <c r="B41" s="18">
        <f>IF(ISNUMBER(MATCH(ROW()-6,'Pomocné pořadí jednotlivci'!$R$7:$R$107,0)),INDEX('Evidence střelců a nástřel'!$A$7:$A$107,MATCH(ROW()-6,'Pomocné pořadí jednotlivci'!$R$7:$R$107,0),1),"")</f>
        <v>18</v>
      </c>
      <c r="C41" s="33" t="str">
        <f>IF($B41&lt;&gt;"", IF(INDEX('Evidence střelců a nástřel'!$C$7:$C$107,$B41) = 0, "", UPPER(INDEX('Evidence střelců a nástřel'!$C$7:$C$107,$B41))),"")</f>
        <v/>
      </c>
      <c r="D41" s="80" t="str">
        <f>IF($B41&lt;&gt;"",TRIM(INDEX('Evidence střelců a nástřel'!E$7:E$107,$B41)),"")</f>
        <v>Luncar Pavel</v>
      </c>
      <c r="E41" s="19" t="str">
        <f>IF($B41&lt;&gt;"", IF(INDEX('Evidence střelců a nástřel'!F$7:F$107,$B41) &lt;&gt;"", INDEX('Evidence střelců a nástřel'!F$7:F$107,$B41), ""), "")</f>
        <v/>
      </c>
      <c r="F41" s="19" t="str">
        <f>IF($B41&lt;&gt;"", IF(INDEX('Evidence střelců a nástřel'!G$7:G$107,$B41) &lt;&gt;"", INDEX('Evidence střelců a nástřel'!G$7:G$107,$B41), ""), "")</f>
        <v/>
      </c>
      <c r="G41" s="19" t="str">
        <f>IF($B41&lt;&gt;"", IF(INDEX('Evidence střelců a nástřel'!H$7:H$107,$B41) &lt;&gt;"", INDEX('Evidence střelců a nástřel'!H$7:H$107,$B41), ""), "")</f>
        <v/>
      </c>
      <c r="H41" s="19" t="str">
        <f>IF($B41&lt;&gt;"", IF(INDEX('Evidence střelců a nástřel'!I$7:I$107,$B41) &lt;&gt;"", INDEX('Evidence střelců a nástřel'!I$7:I$107,$B41), ""), "")</f>
        <v/>
      </c>
      <c r="I41" s="19" t="str">
        <f>IF($B41&lt;&gt;"", IF(INDEX('Evidence střelců a nástřel'!J$7:J$107,$B41) &lt;&gt;"", INDEX('Evidence střelců a nástřel'!J$7:J$107,$B41), ""), "")</f>
        <v/>
      </c>
      <c r="J41" s="19" t="str">
        <f>IF($B41&lt;&gt;"", IF(INDEX('Evidence střelců a nástřel'!K$7:K$107,$B41) &lt;&gt;"", INDEX('Evidence střelců a nástřel'!K$7:K$107,$B41), ""), "")</f>
        <v/>
      </c>
      <c r="K41" s="19" t="str">
        <f>IF($B41&lt;&gt;"", IF(INDEX('Evidence střelců a nástřel'!L$7:L$107,$B41) &lt;&gt;"", INDEX('Evidence střelců a nástřel'!L$7:L$107,$B41), ""), "")</f>
        <v/>
      </c>
      <c r="L41" s="19">
        <f>IF($B41&lt;&gt;"", IF(INDEX('Evidence střelců a nástřel'!M$7:M$107,$B41) &lt;&gt;"", INDEX('Evidence střelců a nástřel'!M$7:M$107,$B41), ""), "")</f>
        <v>20</v>
      </c>
      <c r="M41" s="19">
        <f>IF($B41&lt;&gt;"", IF(INDEX('Evidence střelců a nástřel'!N$7:N$107,$B41) &lt;&gt;"", INDEX('Evidence střelců a nástřel'!N$7:N$107,$B41), ""), "")</f>
        <v>13</v>
      </c>
      <c r="N41" s="19">
        <f>IF($B41&lt;&gt;"", IF(INDEX('Evidence střelců a nástřel'!O$7:O$107,$B41) &lt;&gt;"", INDEX('Evidence střelců a nástřel'!O$7:O$107,$B41), ""), "")</f>
        <v>3</v>
      </c>
      <c r="O41" s="18">
        <f t="shared" si="0"/>
        <v>36</v>
      </c>
      <c r="P41" s="19" t="str">
        <f>IF($B41&lt;&gt;"", IF(AND(INDEX('Evidence střelců a nástřel'!P$7:P$107,$B41)&lt;&gt;"", Nastavení!$B$5="NE"), INDEX('Evidence střelců a nástřel'!P$7:P$107,$B41), ""), "")</f>
        <v/>
      </c>
      <c r="Q41" s="18" t="str">
        <f>IF($B41&lt;&gt;"", IF(INDEX('Evidence střelců a nástřel'!Q$7:Q$107,$B41) &gt; 0, INDEX('Evidence střelců a nástřel'!Q$7:Q$107,$B41), ""), "")</f>
        <v/>
      </c>
      <c r="R41" s="18" t="str">
        <f t="shared" si="1"/>
        <v/>
      </c>
      <c r="S41" t="e">
        <f>IF($B41&lt;&gt;"", IF(INDEX('Evidence střelců a nástřel'!#REF!,$B41) &gt; 0, INDEX('Evidence střelců a nástřel'!#REF!,$B41), ""), "")</f>
        <v>#REF!</v>
      </c>
    </row>
    <row r="42" spans="1:19">
      <c r="A42" s="18">
        <f>IF(AND($B42 &lt;&gt; "", COUNT(E42:N42) &gt; 0), INDEX('Pomocné pořadí jednotlivci'!O$7:O$107,$B42), "")</f>
        <v>36</v>
      </c>
      <c r="B42" s="18">
        <f>IF(ISNUMBER(MATCH(ROW()-6,'Pomocné pořadí jednotlivci'!$R$7:$R$107,0)),INDEX('Evidence střelců a nástřel'!$A$7:$A$107,MATCH(ROW()-6,'Pomocné pořadí jednotlivci'!$R$7:$R$107,0),1),"")</f>
        <v>39</v>
      </c>
      <c r="C42" s="33" t="str">
        <f>IF($B42&lt;&gt;"", IF(INDEX('Evidence střelců a nástřel'!$C$7:$C$107,$B42) = 0, "", UPPER(INDEX('Evidence střelců a nástřel'!$C$7:$C$107,$B42))),"")</f>
        <v/>
      </c>
      <c r="D42" s="80" t="str">
        <f>IF($B42&lt;&gt;"",TRIM(INDEX('Evidence střelců a nástřel'!E$7:E$107,$B42)),"")</f>
        <v>Minař Jaroslav</v>
      </c>
      <c r="E42" s="19" t="str">
        <f>IF($B42&lt;&gt;"", IF(INDEX('Evidence střelců a nástřel'!F$7:F$107,$B42) &lt;&gt;"", INDEX('Evidence střelců a nástřel'!F$7:F$107,$B42), ""), "")</f>
        <v/>
      </c>
      <c r="F42" s="19" t="str">
        <f>IF($B42&lt;&gt;"", IF(INDEX('Evidence střelců a nástřel'!G$7:G$107,$B42) &lt;&gt;"", INDEX('Evidence střelců a nástřel'!G$7:G$107,$B42), ""), "")</f>
        <v/>
      </c>
      <c r="G42" s="19" t="str">
        <f>IF($B42&lt;&gt;"", IF(INDEX('Evidence střelců a nástřel'!H$7:H$107,$B42) &lt;&gt;"", INDEX('Evidence střelců a nástřel'!H$7:H$107,$B42), ""), "")</f>
        <v/>
      </c>
      <c r="H42" s="19" t="str">
        <f>IF($B42&lt;&gt;"", IF(INDEX('Evidence střelců a nástřel'!I$7:I$107,$B42) &lt;&gt;"", INDEX('Evidence střelců a nástřel'!I$7:I$107,$B42), ""), "")</f>
        <v/>
      </c>
      <c r="I42" s="19" t="str">
        <f>IF($B42&lt;&gt;"", IF(INDEX('Evidence střelců a nástřel'!J$7:J$107,$B42) &lt;&gt;"", INDEX('Evidence střelců a nástřel'!J$7:J$107,$B42), ""), "")</f>
        <v/>
      </c>
      <c r="J42" s="19" t="str">
        <f>IF($B42&lt;&gt;"", IF(INDEX('Evidence střelců a nástřel'!K$7:K$107,$B42) &lt;&gt;"", INDEX('Evidence střelců a nástřel'!K$7:K$107,$B42), ""), "")</f>
        <v/>
      </c>
      <c r="K42" s="19" t="str">
        <f>IF($B42&lt;&gt;"", IF(INDEX('Evidence střelců a nástřel'!L$7:L$107,$B42) &lt;&gt;"", INDEX('Evidence střelců a nástřel'!L$7:L$107,$B42), ""), "")</f>
        <v/>
      </c>
      <c r="L42" s="19">
        <f>IF($B42&lt;&gt;"", IF(INDEX('Evidence střelců a nástřel'!M$7:M$107,$B42) &lt;&gt;"", INDEX('Evidence střelců a nástřel'!M$7:M$107,$B42), ""), "")</f>
        <v>9</v>
      </c>
      <c r="M42" s="19">
        <f>IF($B42&lt;&gt;"", IF(INDEX('Evidence střelců a nástřel'!N$7:N$107,$B42) &lt;&gt;"", INDEX('Evidence střelců a nástřel'!N$7:N$107,$B42), ""), "")</f>
        <v>14</v>
      </c>
      <c r="N42" s="19">
        <f>IF($B42&lt;&gt;"", IF(INDEX('Evidence střelců a nástřel'!O$7:O$107,$B42) &lt;&gt;"", INDEX('Evidence střelců a nástřel'!O$7:O$107,$B42), ""), "")</f>
        <v>8</v>
      </c>
      <c r="O42" s="18">
        <f t="shared" si="0"/>
        <v>31</v>
      </c>
      <c r="P42" s="19" t="str">
        <f>IF($B42&lt;&gt;"", IF(AND(INDEX('Evidence střelců a nástřel'!P$7:P$107,$B42)&lt;&gt;"", Nastavení!$B$5="NE"), INDEX('Evidence střelců a nástřel'!P$7:P$107,$B42), ""), "")</f>
        <v/>
      </c>
      <c r="Q42" s="18" t="str">
        <f>IF($B42&lt;&gt;"", IF(INDEX('Evidence střelců a nástřel'!Q$7:Q$107,$B42) &gt; 0, INDEX('Evidence střelců a nástřel'!Q$7:Q$107,$B42), ""), "")</f>
        <v/>
      </c>
      <c r="R42" s="18" t="str">
        <f t="shared" si="1"/>
        <v/>
      </c>
      <c r="S42" t="e">
        <f>IF($B42&lt;&gt;"", IF(INDEX('Evidence střelců a nástřel'!#REF!,$B42) &gt; 0, INDEX('Evidence střelců a nástřel'!#REF!,$B42), ""), "")</f>
        <v>#REF!</v>
      </c>
    </row>
    <row r="43" spans="1:19">
      <c r="A43" s="18">
        <f>IF(AND($B43 &lt;&gt; "", COUNT(E43:N43) &gt; 0), INDEX('Pomocné pořadí jednotlivci'!O$7:O$107,$B43), "")</f>
        <v>37</v>
      </c>
      <c r="B43" s="18">
        <f>IF(ISNUMBER(MATCH(ROW()-6,'Pomocné pořadí jednotlivci'!$R$7:$R$107,0)),INDEX('Evidence střelců a nástřel'!$A$7:$A$107,MATCH(ROW()-6,'Pomocné pořadí jednotlivci'!$R$7:$R$107,0),1),"")</f>
        <v>8</v>
      </c>
      <c r="C43" s="33" t="str">
        <f>IF($B43&lt;&gt;"", IF(INDEX('Evidence střelců a nástřel'!$C$7:$C$107,$B43) = 0, "", UPPER(INDEX('Evidence střelců a nástřel'!$C$7:$C$107,$B43))),"")</f>
        <v/>
      </c>
      <c r="D43" s="80" t="str">
        <f>IF($B43&lt;&gt;"",TRIM(INDEX('Evidence střelců a nástřel'!E$7:E$107,$B43)),"")</f>
        <v>Jakšič Martin</v>
      </c>
      <c r="E43" s="19" t="str">
        <f>IF($B43&lt;&gt;"", IF(INDEX('Evidence střelců a nástřel'!F$7:F$107,$B43) &lt;&gt;"", INDEX('Evidence střelců a nástřel'!F$7:F$107,$B43), ""), "")</f>
        <v/>
      </c>
      <c r="F43" s="19" t="str">
        <f>IF($B43&lt;&gt;"", IF(INDEX('Evidence střelců a nástřel'!G$7:G$107,$B43) &lt;&gt;"", INDEX('Evidence střelců a nástřel'!G$7:G$107,$B43), ""), "")</f>
        <v/>
      </c>
      <c r="G43" s="19" t="str">
        <f>IF($B43&lt;&gt;"", IF(INDEX('Evidence střelců a nástřel'!H$7:H$107,$B43) &lt;&gt;"", INDEX('Evidence střelců a nástřel'!H$7:H$107,$B43), ""), "")</f>
        <v/>
      </c>
      <c r="H43" s="19" t="str">
        <f>IF($B43&lt;&gt;"", IF(INDEX('Evidence střelců a nástřel'!I$7:I$107,$B43) &lt;&gt;"", INDEX('Evidence střelců a nástřel'!I$7:I$107,$B43), ""), "")</f>
        <v/>
      </c>
      <c r="I43" s="19" t="str">
        <f>IF($B43&lt;&gt;"", IF(INDEX('Evidence střelců a nástřel'!J$7:J$107,$B43) &lt;&gt;"", INDEX('Evidence střelců a nástřel'!J$7:J$107,$B43), ""), "")</f>
        <v/>
      </c>
      <c r="J43" s="19" t="str">
        <f>IF($B43&lt;&gt;"", IF(INDEX('Evidence střelců a nástřel'!K$7:K$107,$B43) &lt;&gt;"", INDEX('Evidence střelců a nástřel'!K$7:K$107,$B43), ""), "")</f>
        <v/>
      </c>
      <c r="K43" s="19" t="str">
        <f>IF($B43&lt;&gt;"", IF(INDEX('Evidence střelců a nástřel'!L$7:L$107,$B43) &lt;&gt;"", INDEX('Evidence střelců a nástřel'!L$7:L$107,$B43), ""), "")</f>
        <v/>
      </c>
      <c r="L43" s="19">
        <f>IF($B43&lt;&gt;"", IF(INDEX('Evidence střelců a nástřel'!M$7:M$107,$B43) &lt;&gt;"", INDEX('Evidence střelců a nástřel'!M$7:M$107,$B43), ""), "")</f>
        <v>10</v>
      </c>
      <c r="M43" s="19">
        <f>IF($B43&lt;&gt;"", IF(INDEX('Evidence střelců a nástřel'!N$7:N$107,$B43) &lt;&gt;"", INDEX('Evidence střelců a nástřel'!N$7:N$107,$B43), ""), "")</f>
        <v>7</v>
      </c>
      <c r="N43" s="19">
        <f>IF($B43&lt;&gt;"", IF(INDEX('Evidence střelců a nástřel'!O$7:O$107,$B43) &lt;&gt;"", INDEX('Evidence střelců a nástřel'!O$7:O$107,$B43), ""), "")</f>
        <v>13</v>
      </c>
      <c r="O43" s="18">
        <f t="shared" si="0"/>
        <v>30</v>
      </c>
      <c r="P43" s="19" t="str">
        <f>IF($B43&lt;&gt;"", IF(AND(INDEX('Evidence střelců a nástřel'!P$7:P$107,$B43)&lt;&gt;"", Nastavení!$B$5="NE"), INDEX('Evidence střelců a nástřel'!P$7:P$107,$B43), ""), "")</f>
        <v/>
      </c>
      <c r="Q43" s="18" t="str">
        <f>IF($B43&lt;&gt;"", IF(INDEX('Evidence střelců a nástřel'!Q$7:Q$107,$B43) &gt; 0, INDEX('Evidence střelců a nástřel'!Q$7:Q$107,$B43), ""), "")</f>
        <v/>
      </c>
      <c r="R43" s="18" t="str">
        <f t="shared" si="1"/>
        <v/>
      </c>
      <c r="S43" t="e">
        <f>IF($B43&lt;&gt;"", IF(INDEX('Evidence střelců a nástřel'!#REF!,$B43) &gt; 0, INDEX('Evidence střelců a nástřel'!#REF!,$B43), ""), "")</f>
        <v>#REF!</v>
      </c>
    </row>
    <row r="44" spans="1:19">
      <c r="A44" s="18">
        <f>IF(AND($B44 &lt;&gt; "", COUNT(E44:N44) &gt; 0), INDEX('Pomocné pořadí jednotlivci'!O$7:O$107,$B44), "")</f>
        <v>38</v>
      </c>
      <c r="B44" s="18">
        <f>IF(ISNUMBER(MATCH(ROW()-6,'Pomocné pořadí jednotlivci'!$R$7:$R$107,0)),INDEX('Evidence střelců a nástřel'!$A$7:$A$107,MATCH(ROW()-6,'Pomocné pořadí jednotlivci'!$R$7:$R$107,0),1),"")</f>
        <v>4</v>
      </c>
      <c r="C44" s="33" t="str">
        <f>IF($B44&lt;&gt;"", IF(INDEX('Evidence střelců a nástřel'!$C$7:$C$107,$B44) = 0, "", UPPER(INDEX('Evidence střelců a nástřel'!$C$7:$C$107,$B44))),"")</f>
        <v/>
      </c>
      <c r="D44" s="80" t="str">
        <f>IF($B44&lt;&gt;"",TRIM(INDEX('Evidence střelců a nástřel'!E$7:E$107,$B44)),"")</f>
        <v>Kubín Vladislav</v>
      </c>
      <c r="E44" s="19" t="str">
        <f>IF($B44&lt;&gt;"", IF(INDEX('Evidence střelců a nástřel'!F$7:F$107,$B44) &lt;&gt;"", INDEX('Evidence střelců a nástřel'!F$7:F$107,$B44), ""), "")</f>
        <v/>
      </c>
      <c r="F44" s="19" t="str">
        <f>IF($B44&lt;&gt;"", IF(INDEX('Evidence střelců a nástřel'!G$7:G$107,$B44) &lt;&gt;"", INDEX('Evidence střelců a nástřel'!G$7:G$107,$B44), ""), "")</f>
        <v/>
      </c>
      <c r="G44" s="19" t="str">
        <f>IF($B44&lt;&gt;"", IF(INDEX('Evidence střelců a nástřel'!H$7:H$107,$B44) &lt;&gt;"", INDEX('Evidence střelců a nástřel'!H$7:H$107,$B44), ""), "")</f>
        <v/>
      </c>
      <c r="H44" s="19" t="str">
        <f>IF($B44&lt;&gt;"", IF(INDEX('Evidence střelců a nástřel'!I$7:I$107,$B44) &lt;&gt;"", INDEX('Evidence střelců a nástřel'!I$7:I$107,$B44), ""), "")</f>
        <v/>
      </c>
      <c r="I44" s="19" t="str">
        <f>IF($B44&lt;&gt;"", IF(INDEX('Evidence střelců a nástřel'!J$7:J$107,$B44) &lt;&gt;"", INDEX('Evidence střelců a nástřel'!J$7:J$107,$B44), ""), "")</f>
        <v/>
      </c>
      <c r="J44" s="19" t="str">
        <f>IF($B44&lt;&gt;"", IF(INDEX('Evidence střelců a nástřel'!K$7:K$107,$B44) &lt;&gt;"", INDEX('Evidence střelců a nástřel'!K$7:K$107,$B44), ""), "")</f>
        <v/>
      </c>
      <c r="K44" s="19" t="str">
        <f>IF($B44&lt;&gt;"", IF(INDEX('Evidence střelců a nástřel'!L$7:L$107,$B44) &lt;&gt;"", INDEX('Evidence střelců a nástřel'!L$7:L$107,$B44), ""), "")</f>
        <v/>
      </c>
      <c r="L44" s="19">
        <f>IF($B44&lt;&gt;"", IF(INDEX('Evidence střelců a nástřel'!M$7:M$107,$B44) &lt;&gt;"", INDEX('Evidence střelců a nástřel'!M$7:M$107,$B44), ""), "")</f>
        <v>16</v>
      </c>
      <c r="M44" s="19">
        <f>IF($B44&lt;&gt;"", IF(INDEX('Evidence střelců a nástřel'!N$7:N$107,$B44) &lt;&gt;"", INDEX('Evidence střelců a nástřel'!N$7:N$107,$B44), ""), "")</f>
        <v>4</v>
      </c>
      <c r="N44" s="19">
        <f>IF($B44&lt;&gt;"", IF(INDEX('Evidence střelců a nástřel'!O$7:O$107,$B44) &lt;&gt;"", INDEX('Evidence střelců a nástřel'!O$7:O$107,$B44), ""), "")</f>
        <v>8</v>
      </c>
      <c r="O44" s="18">
        <f t="shared" si="0"/>
        <v>28</v>
      </c>
      <c r="P44" s="19" t="str">
        <f>IF($B44&lt;&gt;"", IF(AND(INDEX('Evidence střelců a nástřel'!P$7:P$107,$B44)&lt;&gt;"", Nastavení!$B$5="NE"), INDEX('Evidence střelců a nástřel'!P$7:P$107,$B44), ""), "")</f>
        <v/>
      </c>
      <c r="Q44" s="18" t="str">
        <f>IF($B44&lt;&gt;"", IF(INDEX('Evidence střelců a nástřel'!Q$7:Q$107,$B44) &gt; 0, INDEX('Evidence střelců a nástřel'!Q$7:Q$107,$B44), ""), "")</f>
        <v/>
      </c>
      <c r="R44" s="18" t="str">
        <f t="shared" si="1"/>
        <v/>
      </c>
      <c r="S44" t="e">
        <f>IF($B44&lt;&gt;"", IF(INDEX('Evidence střelců a nástřel'!#REF!,$B44) &gt; 0, INDEX('Evidence střelců a nástřel'!#REF!,$B44), ""), "")</f>
        <v>#REF!</v>
      </c>
    </row>
    <row r="45" spans="1:19">
      <c r="A45" s="18">
        <f>IF(AND($B45 &lt;&gt; "", COUNT(E45:N45) &gt; 0), INDEX('Pomocné pořadí jednotlivci'!O$7:O$107,$B45), "")</f>
        <v>39</v>
      </c>
      <c r="B45" s="18">
        <f>IF(ISNUMBER(MATCH(ROW()-6,'Pomocné pořadí jednotlivci'!$R$7:$R$107,0)),INDEX('Evidence střelců a nástřel'!$A$7:$A$107,MATCH(ROW()-6,'Pomocné pořadí jednotlivci'!$R$7:$R$107,0),1),"")</f>
        <v>2</v>
      </c>
      <c r="C45" s="33" t="str">
        <f>IF($B45&lt;&gt;"", IF(INDEX('Evidence střelců a nástřel'!$C$7:$C$107,$B45) = 0, "", UPPER(INDEX('Evidence střelců a nástřel'!$C$7:$C$107,$B45))),"")</f>
        <v/>
      </c>
      <c r="D45" s="80" t="str">
        <f>IF($B45&lt;&gt;"",TRIM(INDEX('Evidence střelců a nástřel'!E$7:E$107,$B45)),"")</f>
        <v>Barvínek Michal, Ml.</v>
      </c>
      <c r="E45" s="19" t="str">
        <f>IF($B45&lt;&gt;"", IF(INDEX('Evidence střelců a nástřel'!F$7:F$107,$B45) &lt;&gt;"", INDEX('Evidence střelců a nástřel'!F$7:F$107,$B45), ""), "")</f>
        <v/>
      </c>
      <c r="F45" s="19" t="str">
        <f>IF($B45&lt;&gt;"", IF(INDEX('Evidence střelců a nástřel'!G$7:G$107,$B45) &lt;&gt;"", INDEX('Evidence střelců a nástřel'!G$7:G$107,$B45), ""), "")</f>
        <v/>
      </c>
      <c r="G45" s="19" t="str">
        <f>IF($B45&lt;&gt;"", IF(INDEX('Evidence střelců a nástřel'!H$7:H$107,$B45) &lt;&gt;"", INDEX('Evidence střelců a nástřel'!H$7:H$107,$B45), ""), "")</f>
        <v/>
      </c>
      <c r="H45" s="19" t="str">
        <f>IF($B45&lt;&gt;"", IF(INDEX('Evidence střelců a nástřel'!I$7:I$107,$B45) &lt;&gt;"", INDEX('Evidence střelců a nástřel'!I$7:I$107,$B45), ""), "")</f>
        <v/>
      </c>
      <c r="I45" s="19" t="str">
        <f>IF($B45&lt;&gt;"", IF(INDEX('Evidence střelců a nástřel'!J$7:J$107,$B45) &lt;&gt;"", INDEX('Evidence střelců a nástřel'!J$7:J$107,$B45), ""), "")</f>
        <v/>
      </c>
      <c r="J45" s="19" t="str">
        <f>IF($B45&lt;&gt;"", IF(INDEX('Evidence střelců a nástřel'!K$7:K$107,$B45) &lt;&gt;"", INDEX('Evidence střelců a nástřel'!K$7:K$107,$B45), ""), "")</f>
        <v/>
      </c>
      <c r="K45" s="19" t="str">
        <f>IF($B45&lt;&gt;"", IF(INDEX('Evidence střelců a nástřel'!L$7:L$107,$B45) &lt;&gt;"", INDEX('Evidence střelců a nástřel'!L$7:L$107,$B45), ""), "")</f>
        <v/>
      </c>
      <c r="L45" s="19">
        <f>IF($B45&lt;&gt;"", IF(INDEX('Evidence střelců a nástřel'!M$7:M$107,$B45) &lt;&gt;"", INDEX('Evidence střelců a nástřel'!M$7:M$107,$B45), ""), "")</f>
        <v>10</v>
      </c>
      <c r="M45" s="19">
        <f>IF($B45&lt;&gt;"", IF(INDEX('Evidence střelců a nástřel'!N$7:N$107,$B45) &lt;&gt;"", INDEX('Evidence střelců a nástřel'!N$7:N$107,$B45), ""), "")</f>
        <v>11</v>
      </c>
      <c r="N45" s="19">
        <f>IF($B45&lt;&gt;"", IF(INDEX('Evidence střelců a nástřel'!O$7:O$107,$B45) &lt;&gt;"", INDEX('Evidence střelců a nástřel'!O$7:O$107,$B45), ""), "")</f>
        <v>1</v>
      </c>
      <c r="O45" s="18">
        <f t="shared" si="0"/>
        <v>22</v>
      </c>
      <c r="P45" s="19" t="str">
        <f>IF($B45&lt;&gt;"", IF(AND(INDEX('Evidence střelců a nástřel'!P$7:P$107,$B45)&lt;&gt;"", Nastavení!$B$5="NE"), INDEX('Evidence střelců a nástřel'!P$7:P$107,$B45), ""), "")</f>
        <v/>
      </c>
      <c r="Q45" s="18" t="str">
        <f>IF($B45&lt;&gt;"", IF(INDEX('Evidence střelců a nástřel'!Q$7:Q$107,$B45) &gt; 0, INDEX('Evidence střelců a nástřel'!Q$7:Q$107,$B45), ""), "")</f>
        <v/>
      </c>
      <c r="R45" s="18" t="str">
        <f t="shared" si="1"/>
        <v/>
      </c>
      <c r="S45" t="e">
        <f>IF($B45&lt;&gt;"", IF(INDEX('Evidence střelců a nástřel'!#REF!,$B45) &gt; 0, INDEX('Evidence střelců a nástřel'!#REF!,$B45), ""), "")</f>
        <v>#REF!</v>
      </c>
    </row>
    <row r="46" spans="1:19">
      <c r="A46" s="18">
        <f>IF(AND($B46 &lt;&gt; "", COUNT(E46:N46) &gt; 0), INDEX('Pomocné pořadí jednotlivci'!O$7:O$107,$B46), "")</f>
        <v>40</v>
      </c>
      <c r="B46" s="18">
        <f>IF(ISNUMBER(MATCH(ROW()-6,'Pomocné pořadí jednotlivci'!$R$7:$R$107,0)),INDEX('Evidence střelců a nástřel'!$A$7:$A$107,MATCH(ROW()-6,'Pomocné pořadí jednotlivci'!$R$7:$R$107,0),1),"")</f>
        <v>1</v>
      </c>
      <c r="C46" s="33" t="str">
        <f>IF($B46&lt;&gt;"", IF(INDEX('Evidence střelců a nástřel'!$C$7:$C$107,$B46) = 0, "", UPPER(INDEX('Evidence střelců a nástřel'!$C$7:$C$107,$B46))),"")</f>
        <v/>
      </c>
      <c r="D46" s="80" t="str">
        <f>IF($B46&lt;&gt;"",TRIM(INDEX('Evidence střelců a nástřel'!E$7:E$107,$B46)),"")</f>
        <v>Barvínek Michal, St.</v>
      </c>
      <c r="E46" s="19" t="str">
        <f>IF($B46&lt;&gt;"", IF(INDEX('Evidence střelců a nástřel'!F$7:F$107,$B46) &lt;&gt;"", INDEX('Evidence střelců a nástřel'!F$7:F$107,$B46), ""), "")</f>
        <v/>
      </c>
      <c r="F46" s="19" t="str">
        <f>IF($B46&lt;&gt;"", IF(INDEX('Evidence střelců a nástřel'!G$7:G$107,$B46) &lt;&gt;"", INDEX('Evidence střelců a nástřel'!G$7:G$107,$B46), ""), "")</f>
        <v/>
      </c>
      <c r="G46" s="19" t="str">
        <f>IF($B46&lt;&gt;"", IF(INDEX('Evidence střelců a nástřel'!H$7:H$107,$B46) &lt;&gt;"", INDEX('Evidence střelců a nástřel'!H$7:H$107,$B46), ""), "")</f>
        <v/>
      </c>
      <c r="H46" s="19" t="str">
        <f>IF($B46&lt;&gt;"", IF(INDEX('Evidence střelců a nástřel'!I$7:I$107,$B46) &lt;&gt;"", INDEX('Evidence střelců a nástřel'!I$7:I$107,$B46), ""), "")</f>
        <v/>
      </c>
      <c r="I46" s="19" t="str">
        <f>IF($B46&lt;&gt;"", IF(INDEX('Evidence střelců a nástřel'!J$7:J$107,$B46) &lt;&gt;"", INDEX('Evidence střelců a nástřel'!J$7:J$107,$B46), ""), "")</f>
        <v/>
      </c>
      <c r="J46" s="19" t="str">
        <f>IF($B46&lt;&gt;"", IF(INDEX('Evidence střelců a nástřel'!K$7:K$107,$B46) &lt;&gt;"", INDEX('Evidence střelců a nástřel'!K$7:K$107,$B46), ""), "")</f>
        <v/>
      </c>
      <c r="K46" s="19" t="str">
        <f>IF($B46&lt;&gt;"", IF(INDEX('Evidence střelců a nástřel'!L$7:L$107,$B46) &lt;&gt;"", INDEX('Evidence střelců a nástřel'!L$7:L$107,$B46), ""), "")</f>
        <v/>
      </c>
      <c r="L46" s="19">
        <f>IF($B46&lt;&gt;"", IF(INDEX('Evidence střelců a nástřel'!M$7:M$107,$B46) &lt;&gt;"", INDEX('Evidence střelců a nástřel'!M$7:M$107,$B46), ""), "")</f>
        <v>14</v>
      </c>
      <c r="M46" s="19">
        <f>IF($B46&lt;&gt;"", IF(INDEX('Evidence střelců a nástřel'!N$7:N$107,$B46) &lt;&gt;"", INDEX('Evidence střelců a nástřel'!N$7:N$107,$B46), ""), "")</f>
        <v>5</v>
      </c>
      <c r="N46" s="19">
        <f>IF($B46&lt;&gt;"", IF(INDEX('Evidence střelců a nástřel'!O$7:O$107,$B46) &lt;&gt;"", INDEX('Evidence střelců a nástřel'!O$7:O$107,$B46), ""), "")</f>
        <v>2</v>
      </c>
      <c r="O46" s="18">
        <f t="shared" si="0"/>
        <v>21</v>
      </c>
      <c r="P46" s="19" t="str">
        <f>IF($B46&lt;&gt;"", IF(AND(INDEX('Evidence střelců a nástřel'!P$7:P$107,$B46)&lt;&gt;"", Nastavení!$B$5="NE"), INDEX('Evidence střelců a nástřel'!P$7:P$107,$B46), ""), "")</f>
        <v/>
      </c>
      <c r="Q46" s="18" t="str">
        <f>IF($B46&lt;&gt;"", IF(INDEX('Evidence střelců a nástřel'!Q$7:Q$107,$B46) &gt; 0, INDEX('Evidence střelců a nástřel'!Q$7:Q$107,$B46), ""), "")</f>
        <v/>
      </c>
      <c r="R46" s="18" t="str">
        <f t="shared" si="1"/>
        <v/>
      </c>
      <c r="S46" t="e">
        <f>IF($B46&lt;&gt;"", IF(INDEX('Evidence střelců a nástřel'!#REF!,$B46) &gt; 0, INDEX('Evidence střelců a nástřel'!#REF!,$B46), ""), "")</f>
        <v>#REF!</v>
      </c>
    </row>
    <row r="47" spans="1:19">
      <c r="A47" s="18">
        <f>IF(AND($B47 &lt;&gt; "", COUNT(E47:N47) &gt; 0), INDEX('Pomocné pořadí jednotlivci'!O$7:O$107,$B47), "")</f>
        <v>41</v>
      </c>
      <c r="B47" s="18">
        <f>IF(ISNUMBER(MATCH(ROW()-6,'Pomocné pořadí jednotlivci'!$R$7:$R$107,0)),INDEX('Evidence střelců a nástřel'!$A$7:$A$107,MATCH(ROW()-6,'Pomocné pořadí jednotlivci'!$R$7:$R$107,0),1),"")</f>
        <v>12</v>
      </c>
      <c r="C47" s="33" t="str">
        <f>IF($B47&lt;&gt;"", IF(INDEX('Evidence střelců a nástřel'!$C$7:$C$107,$B47) = 0, "", UPPER(INDEX('Evidence střelců a nástřel'!$C$7:$C$107,$B47))),"")</f>
        <v/>
      </c>
      <c r="D47" s="80" t="str">
        <f>IF($B47&lt;&gt;"",TRIM(INDEX('Evidence střelců a nástřel'!E$7:E$107,$B47)),"")</f>
        <v>Žák Svatopluk</v>
      </c>
      <c r="E47" s="19" t="str">
        <f>IF($B47&lt;&gt;"", IF(INDEX('Evidence střelců a nástřel'!F$7:F$107,$B47) &lt;&gt;"", INDEX('Evidence střelců a nástřel'!F$7:F$107,$B47), ""), "")</f>
        <v/>
      </c>
      <c r="F47" s="19" t="str">
        <f>IF($B47&lt;&gt;"", IF(INDEX('Evidence střelců a nástřel'!G$7:G$107,$B47) &lt;&gt;"", INDEX('Evidence střelců a nástřel'!G$7:G$107,$B47), ""), "")</f>
        <v/>
      </c>
      <c r="G47" s="19" t="str">
        <f>IF($B47&lt;&gt;"", IF(INDEX('Evidence střelců a nástřel'!H$7:H$107,$B47) &lt;&gt;"", INDEX('Evidence střelců a nástřel'!H$7:H$107,$B47), ""), "")</f>
        <v/>
      </c>
      <c r="H47" s="19" t="str">
        <f>IF($B47&lt;&gt;"", IF(INDEX('Evidence střelců a nástřel'!I$7:I$107,$B47) &lt;&gt;"", INDEX('Evidence střelců a nástřel'!I$7:I$107,$B47), ""), "")</f>
        <v/>
      </c>
      <c r="I47" s="19" t="str">
        <f>IF($B47&lt;&gt;"", IF(INDEX('Evidence střelců a nástřel'!J$7:J$107,$B47) &lt;&gt;"", INDEX('Evidence střelců a nástřel'!J$7:J$107,$B47), ""), "")</f>
        <v/>
      </c>
      <c r="J47" s="19" t="str">
        <f>IF($B47&lt;&gt;"", IF(INDEX('Evidence střelců a nástřel'!K$7:K$107,$B47) &lt;&gt;"", INDEX('Evidence střelců a nástřel'!K$7:K$107,$B47), ""), "")</f>
        <v/>
      </c>
      <c r="K47" s="19" t="str">
        <f>IF($B47&lt;&gt;"", IF(INDEX('Evidence střelců a nástřel'!L$7:L$107,$B47) &lt;&gt;"", INDEX('Evidence střelců a nástřel'!L$7:L$107,$B47), ""), "")</f>
        <v/>
      </c>
      <c r="L47" s="19">
        <f>IF($B47&lt;&gt;"", IF(INDEX('Evidence střelců a nástřel'!M$7:M$107,$B47) &lt;&gt;"", INDEX('Evidence střelců a nástřel'!M$7:M$107,$B47), ""), "")</f>
        <v>9</v>
      </c>
      <c r="M47" s="19">
        <f>IF($B47&lt;&gt;"", IF(INDEX('Evidence střelců a nástřel'!N$7:N$107,$B47) &lt;&gt;"", INDEX('Evidence střelců a nástřel'!N$7:N$107,$B47), ""), "")</f>
        <v>6</v>
      </c>
      <c r="N47" s="19">
        <f>IF($B47&lt;&gt;"", IF(INDEX('Evidence střelců a nástřel'!O$7:O$107,$B47) &lt;&gt;"", INDEX('Evidence střelců a nástřel'!O$7:O$107,$B47), ""), "")</f>
        <v>3</v>
      </c>
      <c r="O47" s="18">
        <f t="shared" si="0"/>
        <v>18</v>
      </c>
      <c r="P47" s="19" t="str">
        <f>IF($B47&lt;&gt;"", IF(AND(INDEX('Evidence střelců a nástřel'!P$7:P$107,$B47)&lt;&gt;"", Nastavení!$B$5="NE"), INDEX('Evidence střelců a nástřel'!P$7:P$107,$B47), ""), "")</f>
        <v/>
      </c>
      <c r="Q47" s="18" t="str">
        <f>IF($B47&lt;&gt;"", IF(INDEX('Evidence střelců a nástřel'!Q$7:Q$107,$B47) &gt; 0, INDEX('Evidence střelců a nástřel'!Q$7:Q$107,$B47), ""), "")</f>
        <v/>
      </c>
      <c r="R47" s="18" t="str">
        <f t="shared" si="1"/>
        <v/>
      </c>
      <c r="S47" t="e">
        <f>IF($B47&lt;&gt;"", IF(INDEX('Evidence střelců a nástřel'!#REF!,$B47) &gt; 0, INDEX('Evidence střelců a nástřel'!#REF!,$B47), ""), "")</f>
        <v>#REF!</v>
      </c>
    </row>
    <row r="48" spans="1:19">
      <c r="A48" s="18" t="str">
        <f>IF(AND($B48 &lt;&gt; "", COUNT(E48:N48) &gt; 0), INDEX('Pomocné pořadí jednotlivci'!O$7:O$107,$B48), "")</f>
        <v/>
      </c>
      <c r="B48" s="18" t="str">
        <f>IF(ISNUMBER(MATCH(ROW()-6,'Pomocné pořadí jednotlivci'!$R$7:$R$107,0)),INDEX('Evidence střelců a nástřel'!$A$7:$A$107,MATCH(ROW()-6,'Pomocné pořadí jednotlivci'!$R$7:$R$107,0),1),"")</f>
        <v/>
      </c>
      <c r="C48" s="33" t="str">
        <f>IF($B48&lt;&gt;"", IF(INDEX('Evidence střelců a nástřel'!$C$7:$C$107,$B48) = 0, "", UPPER(INDEX('Evidence střelců a nástřel'!$C$7:$C$107,$B48))),"")</f>
        <v/>
      </c>
      <c r="D48" s="80" t="str">
        <f>IF($B48&lt;&gt;"",TRIM(INDEX('Evidence střelců a nástřel'!E$7:E$107,$B48)),"")</f>
        <v/>
      </c>
      <c r="E48" s="19" t="str">
        <f>IF($B48&lt;&gt;"", IF(INDEX('Evidence střelců a nástřel'!F$7:F$107,$B48) &lt;&gt;"", INDEX('Evidence střelců a nástřel'!F$7:F$107,$B48), ""), "")</f>
        <v/>
      </c>
      <c r="F48" s="19" t="str">
        <f>IF($B48&lt;&gt;"", IF(INDEX('Evidence střelců a nástřel'!G$7:G$107,$B48) &lt;&gt;"", INDEX('Evidence střelců a nástřel'!G$7:G$107,$B48), ""), "")</f>
        <v/>
      </c>
      <c r="G48" s="19" t="str">
        <f>IF($B48&lt;&gt;"", IF(INDEX('Evidence střelců a nástřel'!H$7:H$107,$B48) &lt;&gt;"", INDEX('Evidence střelců a nástřel'!H$7:H$107,$B48), ""), "")</f>
        <v/>
      </c>
      <c r="H48" s="19" t="str">
        <f>IF($B48&lt;&gt;"", IF(INDEX('Evidence střelců a nástřel'!I$7:I$107,$B48) &lt;&gt;"", INDEX('Evidence střelců a nástřel'!I$7:I$107,$B48), ""), "")</f>
        <v/>
      </c>
      <c r="I48" s="19" t="str">
        <f>IF($B48&lt;&gt;"", IF(INDEX('Evidence střelců a nástřel'!J$7:J$107,$B48) &lt;&gt;"", INDEX('Evidence střelců a nástřel'!J$7:J$107,$B48), ""), "")</f>
        <v/>
      </c>
      <c r="J48" s="19" t="str">
        <f>IF($B48&lt;&gt;"", IF(INDEX('Evidence střelců a nástřel'!K$7:K$107,$B48) &lt;&gt;"", INDEX('Evidence střelců a nástřel'!K$7:K$107,$B48), ""), "")</f>
        <v/>
      </c>
      <c r="K48" s="19" t="str">
        <f>IF($B48&lt;&gt;"", IF(INDEX('Evidence střelců a nástřel'!L$7:L$107,$B48) &lt;&gt;"", INDEX('Evidence střelců a nástřel'!L$7:L$107,$B48), ""), "")</f>
        <v/>
      </c>
      <c r="L48" s="19" t="str">
        <f>IF($B48&lt;&gt;"", IF(INDEX('Evidence střelců a nástřel'!M$7:M$107,$B48) &lt;&gt;"", INDEX('Evidence střelců a nástřel'!M$7:M$107,$B48), ""), "")</f>
        <v/>
      </c>
      <c r="M48" s="19" t="str">
        <f>IF($B48&lt;&gt;"", IF(INDEX('Evidence střelců a nástřel'!N$7:N$107,$B48) &lt;&gt;"", INDEX('Evidence střelců a nástřel'!N$7:N$107,$B48), ""), "")</f>
        <v/>
      </c>
      <c r="N48" s="19" t="str">
        <f>IF($B48&lt;&gt;"", IF(INDEX('Evidence střelců a nástřel'!O$7:O$107,$B48) &lt;&gt;"", INDEX('Evidence střelců a nástřel'!O$7:O$107,$B48), ""), "")</f>
        <v/>
      </c>
      <c r="O48" s="18" t="str">
        <f t="shared" si="0"/>
        <v/>
      </c>
      <c r="P48" s="19" t="str">
        <f>IF($B48&lt;&gt;"", IF(AND(INDEX('Evidence střelců a nástřel'!P$7:P$107,$B48)&lt;&gt;"", Nastavení!$B$5="NE"), INDEX('Evidence střelců a nástřel'!P$7:P$107,$B48), ""), "")</f>
        <v/>
      </c>
      <c r="Q48" s="18" t="str">
        <f>IF($B48&lt;&gt;"", IF(INDEX('Evidence střelců a nástřel'!Q$7:Q$107,$B48) &gt; 0, INDEX('Evidence střelců a nástřel'!Q$7:Q$107,$B48), ""), "")</f>
        <v/>
      </c>
      <c r="R48" s="18" t="str">
        <f t="shared" si="1"/>
        <v/>
      </c>
      <c r="S48" t="str">
        <f>IF($B48&lt;&gt;"", IF(INDEX('Evidence střelců a nástřel'!#REF!,$B48) &gt; 0, INDEX('Evidence střelců a nástřel'!#REF!,$B48), ""), "")</f>
        <v/>
      </c>
    </row>
    <row r="49" spans="1:19">
      <c r="A49" s="18" t="str">
        <f>IF(AND($B49 &lt;&gt; "", COUNT(E49:N49) &gt; 0), INDEX('Pomocné pořadí jednotlivci'!O$7:O$107,$B49), "")</f>
        <v/>
      </c>
      <c r="B49" s="18" t="str">
        <f>IF(ISNUMBER(MATCH(ROW()-6,'Pomocné pořadí jednotlivci'!$R$7:$R$107,0)),INDEX('Evidence střelců a nástřel'!$A$7:$A$107,MATCH(ROW()-6,'Pomocné pořadí jednotlivci'!$R$7:$R$107,0),1),"")</f>
        <v/>
      </c>
      <c r="C49" s="33" t="str">
        <f>IF($B49&lt;&gt;"", IF(INDEX('Evidence střelců a nástřel'!$C$7:$C$107,$B49) = 0, "", UPPER(INDEX('Evidence střelců a nástřel'!$C$7:$C$107,$B49))),"")</f>
        <v/>
      </c>
      <c r="D49" s="80" t="str">
        <f>IF($B49&lt;&gt;"",TRIM(INDEX('Evidence střelců a nástřel'!E$7:E$107,$B49)),"")</f>
        <v/>
      </c>
      <c r="E49" s="19" t="str">
        <f>IF($B49&lt;&gt;"", IF(INDEX('Evidence střelců a nástřel'!F$7:F$107,$B49) &lt;&gt;"", INDEX('Evidence střelců a nástřel'!F$7:F$107,$B49), ""), "")</f>
        <v/>
      </c>
      <c r="F49" s="19" t="str">
        <f>IF($B49&lt;&gt;"", IF(INDEX('Evidence střelců a nástřel'!G$7:G$107,$B49) &lt;&gt;"", INDEX('Evidence střelců a nástřel'!G$7:G$107,$B49), ""), "")</f>
        <v/>
      </c>
      <c r="G49" s="19" t="str">
        <f>IF($B49&lt;&gt;"", IF(INDEX('Evidence střelců a nástřel'!H$7:H$107,$B49) &lt;&gt;"", INDEX('Evidence střelců a nástřel'!H$7:H$107,$B49), ""), "")</f>
        <v/>
      </c>
      <c r="H49" s="19" t="str">
        <f>IF($B49&lt;&gt;"", IF(INDEX('Evidence střelců a nástřel'!I$7:I$107,$B49) &lt;&gt;"", INDEX('Evidence střelců a nástřel'!I$7:I$107,$B49), ""), "")</f>
        <v/>
      </c>
      <c r="I49" s="19" t="str">
        <f>IF($B49&lt;&gt;"", IF(INDEX('Evidence střelců a nástřel'!J$7:J$107,$B49) &lt;&gt;"", INDEX('Evidence střelců a nástřel'!J$7:J$107,$B49), ""), "")</f>
        <v/>
      </c>
      <c r="J49" s="19" t="str">
        <f>IF($B49&lt;&gt;"", IF(INDEX('Evidence střelců a nástřel'!K$7:K$107,$B49) &lt;&gt;"", INDEX('Evidence střelců a nástřel'!K$7:K$107,$B49), ""), "")</f>
        <v/>
      </c>
      <c r="K49" s="19" t="str">
        <f>IF($B49&lt;&gt;"", IF(INDEX('Evidence střelců a nástřel'!L$7:L$107,$B49) &lt;&gt;"", INDEX('Evidence střelců a nástřel'!L$7:L$107,$B49), ""), "")</f>
        <v/>
      </c>
      <c r="L49" s="19" t="str">
        <f>IF($B49&lt;&gt;"", IF(INDEX('Evidence střelců a nástřel'!M$7:M$107,$B49) &lt;&gt;"", INDEX('Evidence střelců a nástřel'!M$7:M$107,$B49), ""), "")</f>
        <v/>
      </c>
      <c r="M49" s="19" t="str">
        <f>IF($B49&lt;&gt;"", IF(INDEX('Evidence střelců a nástřel'!N$7:N$107,$B49) &lt;&gt;"", INDEX('Evidence střelců a nástřel'!N$7:N$107,$B49), ""), "")</f>
        <v/>
      </c>
      <c r="N49" s="19" t="str">
        <f>IF($B49&lt;&gt;"", IF(INDEX('Evidence střelců a nástřel'!O$7:O$107,$B49) &lt;&gt;"", INDEX('Evidence střelců a nástřel'!O$7:O$107,$B49), ""), "")</f>
        <v/>
      </c>
      <c r="O49" s="18" t="str">
        <f t="shared" si="0"/>
        <v/>
      </c>
      <c r="P49" s="19" t="str">
        <f>IF($B49&lt;&gt;"", IF(AND(INDEX('Evidence střelců a nástřel'!P$7:P$107,$B49)&lt;&gt;"", Nastavení!$B$5="NE"), INDEX('Evidence střelců a nástřel'!P$7:P$107,$B49), ""), "")</f>
        <v/>
      </c>
      <c r="Q49" s="18" t="str">
        <f>IF($B49&lt;&gt;"", IF(INDEX('Evidence střelců a nástřel'!Q$7:Q$107,$B49) &gt; 0, INDEX('Evidence střelců a nástřel'!Q$7:Q$107,$B49), ""), "")</f>
        <v/>
      </c>
      <c r="R49" s="18" t="str">
        <f t="shared" si="1"/>
        <v/>
      </c>
      <c r="S49" t="str">
        <f>IF($B49&lt;&gt;"", IF(INDEX('Evidence střelců a nástřel'!#REF!,$B49) &gt; 0, INDEX('Evidence střelců a nástřel'!#REF!,$B49), ""), "")</f>
        <v/>
      </c>
    </row>
    <row r="50" spans="1:19">
      <c r="A50" s="18" t="str">
        <f>IF(AND($B50 &lt;&gt; "", COUNT(E50:N50) &gt; 0), INDEX('Pomocné pořadí jednotlivci'!O$7:O$107,$B50), "")</f>
        <v/>
      </c>
      <c r="B50" s="18" t="str">
        <f>IF(ISNUMBER(MATCH(ROW()-6,'Pomocné pořadí jednotlivci'!$R$7:$R$107,0)),INDEX('Evidence střelců a nástřel'!$A$7:$A$107,MATCH(ROW()-6,'Pomocné pořadí jednotlivci'!$R$7:$R$107,0),1),"")</f>
        <v/>
      </c>
      <c r="C50" s="33" t="str">
        <f>IF($B50&lt;&gt;"", IF(INDEX('Evidence střelců a nástřel'!$C$7:$C$107,$B50) = 0, "", UPPER(INDEX('Evidence střelců a nástřel'!$C$7:$C$107,$B50))),"")</f>
        <v/>
      </c>
      <c r="D50" s="80" t="str">
        <f>IF($B50&lt;&gt;"",TRIM(INDEX('Evidence střelců a nástřel'!E$7:E$107,$B50)),"")</f>
        <v/>
      </c>
      <c r="E50" s="19" t="str">
        <f>IF($B50&lt;&gt;"", IF(INDEX('Evidence střelců a nástřel'!F$7:F$107,$B50) &lt;&gt;"", INDEX('Evidence střelců a nástřel'!F$7:F$107,$B50), ""), "")</f>
        <v/>
      </c>
      <c r="F50" s="19" t="str">
        <f>IF($B50&lt;&gt;"", IF(INDEX('Evidence střelců a nástřel'!G$7:G$107,$B50) &lt;&gt;"", INDEX('Evidence střelců a nástřel'!G$7:G$107,$B50), ""), "")</f>
        <v/>
      </c>
      <c r="G50" s="19" t="str">
        <f>IF($B50&lt;&gt;"", IF(INDEX('Evidence střelců a nástřel'!H$7:H$107,$B50) &lt;&gt;"", INDEX('Evidence střelců a nástřel'!H$7:H$107,$B50), ""), "")</f>
        <v/>
      </c>
      <c r="H50" s="19" t="str">
        <f>IF($B50&lt;&gt;"", IF(INDEX('Evidence střelců a nástřel'!I$7:I$107,$B50) &lt;&gt;"", INDEX('Evidence střelců a nástřel'!I$7:I$107,$B50), ""), "")</f>
        <v/>
      </c>
      <c r="I50" s="19" t="str">
        <f>IF($B50&lt;&gt;"", IF(INDEX('Evidence střelců a nástřel'!J$7:J$107,$B50) &lt;&gt;"", INDEX('Evidence střelců a nástřel'!J$7:J$107,$B50), ""), "")</f>
        <v/>
      </c>
      <c r="J50" s="19" t="str">
        <f>IF($B50&lt;&gt;"", IF(INDEX('Evidence střelců a nástřel'!K$7:K$107,$B50) &lt;&gt;"", INDEX('Evidence střelců a nástřel'!K$7:K$107,$B50), ""), "")</f>
        <v/>
      </c>
      <c r="K50" s="19" t="str">
        <f>IF($B50&lt;&gt;"", IF(INDEX('Evidence střelců a nástřel'!L$7:L$107,$B50) &lt;&gt;"", INDEX('Evidence střelců a nástřel'!L$7:L$107,$B50), ""), "")</f>
        <v/>
      </c>
      <c r="L50" s="19" t="str">
        <f>IF($B50&lt;&gt;"", IF(INDEX('Evidence střelců a nástřel'!M$7:M$107,$B50) &lt;&gt;"", INDEX('Evidence střelců a nástřel'!M$7:M$107,$B50), ""), "")</f>
        <v/>
      </c>
      <c r="M50" s="19" t="str">
        <f>IF($B50&lt;&gt;"", IF(INDEX('Evidence střelců a nástřel'!N$7:N$107,$B50) &lt;&gt;"", INDEX('Evidence střelců a nástřel'!N$7:N$107,$B50), ""), "")</f>
        <v/>
      </c>
      <c r="N50" s="19" t="str">
        <f>IF($B50&lt;&gt;"", IF(INDEX('Evidence střelců a nástřel'!O$7:O$107,$B50) &lt;&gt;"", INDEX('Evidence střelců a nástřel'!O$7:O$107,$B50), ""), "")</f>
        <v/>
      </c>
      <c r="O50" s="18" t="str">
        <f t="shared" si="0"/>
        <v/>
      </c>
      <c r="P50" s="19" t="str">
        <f>IF($B50&lt;&gt;"", IF(AND(INDEX('Evidence střelců a nástřel'!P$7:P$107,$B50)&lt;&gt;"", Nastavení!$B$5="NE"), INDEX('Evidence střelců a nástřel'!P$7:P$107,$B50), ""), "")</f>
        <v/>
      </c>
      <c r="Q50" s="18" t="str">
        <f>IF($B50&lt;&gt;"", IF(INDEX('Evidence střelců a nástřel'!Q$7:Q$107,$B50) &gt; 0, INDEX('Evidence střelců a nástřel'!Q$7:Q$107,$B50), ""), "")</f>
        <v/>
      </c>
      <c r="R50" s="18" t="str">
        <f t="shared" si="1"/>
        <v/>
      </c>
      <c r="S50" t="str">
        <f>IF($B50&lt;&gt;"", IF(INDEX('Evidence střelců a nástřel'!#REF!,$B50) &gt; 0, INDEX('Evidence střelců a nástřel'!#REF!,$B50), ""), "")</f>
        <v/>
      </c>
    </row>
    <row r="51" spans="1:19">
      <c r="A51" s="18" t="str">
        <f>IF(AND($B51 &lt;&gt; "", COUNT(E51:N51) &gt; 0), INDEX('Pomocné pořadí jednotlivci'!O$7:O$107,$B51), "")</f>
        <v/>
      </c>
      <c r="B51" s="18" t="str">
        <f>IF(ISNUMBER(MATCH(ROW()-6,'Pomocné pořadí jednotlivci'!$R$7:$R$107,0)),INDEX('Evidence střelců a nástřel'!$A$7:$A$107,MATCH(ROW()-6,'Pomocné pořadí jednotlivci'!$R$7:$R$107,0),1),"")</f>
        <v/>
      </c>
      <c r="C51" s="33" t="str">
        <f>IF($B51&lt;&gt;"", IF(INDEX('Evidence střelců a nástřel'!$C$7:$C$107,$B51) = 0, "", UPPER(INDEX('Evidence střelců a nástřel'!$C$7:$C$107,$B51))),"")</f>
        <v/>
      </c>
      <c r="D51" s="80" t="str">
        <f>IF($B51&lt;&gt;"",TRIM(INDEX('Evidence střelců a nástřel'!E$7:E$107,$B51)),"")</f>
        <v/>
      </c>
      <c r="E51" s="19" t="str">
        <f>IF($B51&lt;&gt;"", IF(INDEX('Evidence střelců a nástřel'!F$7:F$107,$B51) &lt;&gt;"", INDEX('Evidence střelců a nástřel'!F$7:F$107,$B51), ""), "")</f>
        <v/>
      </c>
      <c r="F51" s="19" t="str">
        <f>IF($B51&lt;&gt;"", IF(INDEX('Evidence střelců a nástřel'!G$7:G$107,$B51) &lt;&gt;"", INDEX('Evidence střelců a nástřel'!G$7:G$107,$B51), ""), "")</f>
        <v/>
      </c>
      <c r="G51" s="19" t="str">
        <f>IF($B51&lt;&gt;"", IF(INDEX('Evidence střelců a nástřel'!H$7:H$107,$B51) &lt;&gt;"", INDEX('Evidence střelců a nástřel'!H$7:H$107,$B51), ""), "")</f>
        <v/>
      </c>
      <c r="H51" s="19" t="str">
        <f>IF($B51&lt;&gt;"", IF(INDEX('Evidence střelců a nástřel'!I$7:I$107,$B51) &lt;&gt;"", INDEX('Evidence střelců a nástřel'!I$7:I$107,$B51), ""), "")</f>
        <v/>
      </c>
      <c r="I51" s="19" t="str">
        <f>IF($B51&lt;&gt;"", IF(INDEX('Evidence střelců a nástřel'!J$7:J$107,$B51) &lt;&gt;"", INDEX('Evidence střelců a nástřel'!J$7:J$107,$B51), ""), "")</f>
        <v/>
      </c>
      <c r="J51" s="19" t="str">
        <f>IF($B51&lt;&gt;"", IF(INDEX('Evidence střelců a nástřel'!K$7:K$107,$B51) &lt;&gt;"", INDEX('Evidence střelců a nástřel'!K$7:K$107,$B51), ""), "")</f>
        <v/>
      </c>
      <c r="K51" s="19" t="str">
        <f>IF($B51&lt;&gt;"", IF(INDEX('Evidence střelců a nástřel'!L$7:L$107,$B51) &lt;&gt;"", INDEX('Evidence střelců a nástřel'!L$7:L$107,$B51), ""), "")</f>
        <v/>
      </c>
      <c r="L51" s="19" t="str">
        <f>IF($B51&lt;&gt;"", IF(INDEX('Evidence střelců a nástřel'!M$7:M$107,$B51) &lt;&gt;"", INDEX('Evidence střelců a nástřel'!M$7:M$107,$B51), ""), "")</f>
        <v/>
      </c>
      <c r="M51" s="19" t="str">
        <f>IF($B51&lt;&gt;"", IF(INDEX('Evidence střelců a nástřel'!N$7:N$107,$B51) &lt;&gt;"", INDEX('Evidence střelců a nástřel'!N$7:N$107,$B51), ""), "")</f>
        <v/>
      </c>
      <c r="N51" s="19" t="str">
        <f>IF($B51&lt;&gt;"", IF(INDEX('Evidence střelců a nástřel'!O$7:O$107,$B51) &lt;&gt;"", INDEX('Evidence střelců a nástřel'!O$7:O$107,$B51), ""), "")</f>
        <v/>
      </c>
      <c r="O51" s="18" t="str">
        <f t="shared" si="0"/>
        <v/>
      </c>
      <c r="P51" s="19" t="str">
        <f>IF($B51&lt;&gt;"", IF(AND(INDEX('Evidence střelců a nástřel'!P$7:P$107,$B51)&lt;&gt;"", Nastavení!$B$5="NE"), INDEX('Evidence střelců a nástřel'!P$7:P$107,$B51), ""), "")</f>
        <v/>
      </c>
      <c r="Q51" s="18" t="str">
        <f>IF($B51&lt;&gt;"", IF(INDEX('Evidence střelců a nástřel'!Q$7:Q$107,$B51) &gt; 0, INDEX('Evidence střelců a nástřel'!Q$7:Q$107,$B51), ""), "")</f>
        <v/>
      </c>
      <c r="R51" s="18" t="str">
        <f t="shared" si="1"/>
        <v/>
      </c>
      <c r="S51" t="str">
        <f>IF($B51&lt;&gt;"", IF(INDEX('Evidence střelců a nástřel'!#REF!,$B51) &gt; 0, INDEX('Evidence střelců a nástřel'!#REF!,$B51), ""), "")</f>
        <v/>
      </c>
    </row>
    <row r="52" spans="1:19">
      <c r="A52" s="18" t="str">
        <f>IF(AND($B52 &lt;&gt; "", COUNT(E52:N52) &gt; 0), INDEX('Pomocné pořadí jednotlivci'!O$7:O$107,$B52), "")</f>
        <v/>
      </c>
      <c r="B52" s="18" t="str">
        <f>IF(ISNUMBER(MATCH(ROW()-6,'Pomocné pořadí jednotlivci'!$R$7:$R$107,0)),INDEX('Evidence střelců a nástřel'!$A$7:$A$107,MATCH(ROW()-6,'Pomocné pořadí jednotlivci'!$R$7:$R$107,0),1),"")</f>
        <v/>
      </c>
      <c r="C52" s="33" t="str">
        <f>IF($B52&lt;&gt;"", IF(INDEX('Evidence střelců a nástřel'!$C$7:$C$107,$B52) = 0, "", UPPER(INDEX('Evidence střelců a nástřel'!$C$7:$C$107,$B52))),"")</f>
        <v/>
      </c>
      <c r="D52" s="80" t="str">
        <f>IF($B52&lt;&gt;"",TRIM(INDEX('Evidence střelců a nástřel'!E$7:E$107,$B52)),"")</f>
        <v/>
      </c>
      <c r="E52" s="19" t="str">
        <f>IF($B52&lt;&gt;"", IF(INDEX('Evidence střelců a nástřel'!F$7:F$107,$B52) &lt;&gt;"", INDEX('Evidence střelců a nástřel'!F$7:F$107,$B52), ""), "")</f>
        <v/>
      </c>
      <c r="F52" s="19" t="str">
        <f>IF($B52&lt;&gt;"", IF(INDEX('Evidence střelců a nástřel'!G$7:G$107,$B52) &lt;&gt;"", INDEX('Evidence střelců a nástřel'!G$7:G$107,$B52), ""), "")</f>
        <v/>
      </c>
      <c r="G52" s="19" t="str">
        <f>IF($B52&lt;&gt;"", IF(INDEX('Evidence střelců a nástřel'!H$7:H$107,$B52) &lt;&gt;"", INDEX('Evidence střelců a nástřel'!H$7:H$107,$B52), ""), "")</f>
        <v/>
      </c>
      <c r="H52" s="19" t="str">
        <f>IF($B52&lt;&gt;"", IF(INDEX('Evidence střelců a nástřel'!I$7:I$107,$B52) &lt;&gt;"", INDEX('Evidence střelců a nástřel'!I$7:I$107,$B52), ""), "")</f>
        <v/>
      </c>
      <c r="I52" s="19" t="str">
        <f>IF($B52&lt;&gt;"", IF(INDEX('Evidence střelců a nástřel'!J$7:J$107,$B52) &lt;&gt;"", INDEX('Evidence střelců a nástřel'!J$7:J$107,$B52), ""), "")</f>
        <v/>
      </c>
      <c r="J52" s="19" t="str">
        <f>IF($B52&lt;&gt;"", IF(INDEX('Evidence střelců a nástřel'!K$7:K$107,$B52) &lt;&gt;"", INDEX('Evidence střelců a nástřel'!K$7:K$107,$B52), ""), "")</f>
        <v/>
      </c>
      <c r="K52" s="19" t="str">
        <f>IF($B52&lt;&gt;"", IF(INDEX('Evidence střelců a nástřel'!L$7:L$107,$B52) &lt;&gt;"", INDEX('Evidence střelců a nástřel'!L$7:L$107,$B52), ""), "")</f>
        <v/>
      </c>
      <c r="L52" s="19" t="str">
        <f>IF($B52&lt;&gt;"", IF(INDEX('Evidence střelců a nástřel'!M$7:M$107,$B52) &lt;&gt;"", INDEX('Evidence střelců a nástřel'!M$7:M$107,$B52), ""), "")</f>
        <v/>
      </c>
      <c r="M52" s="19" t="str">
        <f>IF($B52&lt;&gt;"", IF(INDEX('Evidence střelců a nástřel'!N$7:N$107,$B52) &lt;&gt;"", INDEX('Evidence střelců a nástřel'!N$7:N$107,$B52), ""), "")</f>
        <v/>
      </c>
      <c r="N52" s="19" t="str">
        <f>IF($B52&lt;&gt;"", IF(INDEX('Evidence střelců a nástřel'!O$7:O$107,$B52) &lt;&gt;"", INDEX('Evidence střelců a nástřel'!O$7:O$107,$B52), ""), "")</f>
        <v/>
      </c>
      <c r="O52" s="18" t="str">
        <f t="shared" si="0"/>
        <v/>
      </c>
      <c r="P52" s="19" t="str">
        <f>IF($B52&lt;&gt;"", IF(AND(INDEX('Evidence střelců a nástřel'!P$7:P$107,$B52)&lt;&gt;"", Nastavení!$B$5="NE"), INDEX('Evidence střelců a nástřel'!P$7:P$107,$B52), ""), "")</f>
        <v/>
      </c>
      <c r="Q52" s="18" t="str">
        <f>IF($B52&lt;&gt;"", IF(INDEX('Evidence střelců a nástřel'!Q$7:Q$107,$B52) &gt; 0, INDEX('Evidence střelců a nástřel'!Q$7:Q$107,$B52), ""), "")</f>
        <v/>
      </c>
      <c r="R52" s="18" t="str">
        <f t="shared" si="1"/>
        <v/>
      </c>
      <c r="S52" t="str">
        <f>IF($B52&lt;&gt;"", IF(INDEX('Evidence střelců a nástřel'!#REF!,$B52) &gt; 0, INDEX('Evidence střelců a nástřel'!#REF!,$B52), ""), "")</f>
        <v/>
      </c>
    </row>
    <row r="53" spans="1:19">
      <c r="A53" s="18" t="str">
        <f>IF(AND($B53 &lt;&gt; "", COUNT(E53:N53) &gt; 0), INDEX('Pomocné pořadí jednotlivci'!O$7:O$107,$B53), "")</f>
        <v/>
      </c>
      <c r="B53" s="18" t="str">
        <f>IF(ISNUMBER(MATCH(ROW()-6,'Pomocné pořadí jednotlivci'!$R$7:$R$107,0)),INDEX('Evidence střelců a nástřel'!$A$7:$A$107,MATCH(ROW()-6,'Pomocné pořadí jednotlivci'!$R$7:$R$107,0),1),"")</f>
        <v/>
      </c>
      <c r="C53" s="33" t="str">
        <f>IF($B53&lt;&gt;"", IF(INDEX('Evidence střelců a nástřel'!$C$7:$C$107,$B53) = 0, "", UPPER(INDEX('Evidence střelců a nástřel'!$C$7:$C$107,$B53))),"")</f>
        <v/>
      </c>
      <c r="D53" s="80" t="str">
        <f>IF($B53&lt;&gt;"",TRIM(INDEX('Evidence střelců a nástřel'!E$7:E$107,$B53)),"")</f>
        <v/>
      </c>
      <c r="E53" s="19" t="str">
        <f>IF($B53&lt;&gt;"", IF(INDEX('Evidence střelců a nástřel'!F$7:F$107,$B53) &lt;&gt;"", INDEX('Evidence střelců a nástřel'!F$7:F$107,$B53), ""), "")</f>
        <v/>
      </c>
      <c r="F53" s="19" t="str">
        <f>IF($B53&lt;&gt;"", IF(INDEX('Evidence střelců a nástřel'!G$7:G$107,$B53) &lt;&gt;"", INDEX('Evidence střelců a nástřel'!G$7:G$107,$B53), ""), "")</f>
        <v/>
      </c>
      <c r="G53" s="19" t="str">
        <f>IF($B53&lt;&gt;"", IF(INDEX('Evidence střelců a nástřel'!H$7:H$107,$B53) &lt;&gt;"", INDEX('Evidence střelců a nástřel'!H$7:H$107,$B53), ""), "")</f>
        <v/>
      </c>
      <c r="H53" s="19" t="str">
        <f>IF($B53&lt;&gt;"", IF(INDEX('Evidence střelců a nástřel'!I$7:I$107,$B53) &lt;&gt;"", INDEX('Evidence střelců a nástřel'!I$7:I$107,$B53), ""), "")</f>
        <v/>
      </c>
      <c r="I53" s="19" t="str">
        <f>IF($B53&lt;&gt;"", IF(INDEX('Evidence střelců a nástřel'!J$7:J$107,$B53) &lt;&gt;"", INDEX('Evidence střelců a nástřel'!J$7:J$107,$B53), ""), "")</f>
        <v/>
      </c>
      <c r="J53" s="19" t="str">
        <f>IF($B53&lt;&gt;"", IF(INDEX('Evidence střelců a nástřel'!K$7:K$107,$B53) &lt;&gt;"", INDEX('Evidence střelců a nástřel'!K$7:K$107,$B53), ""), "")</f>
        <v/>
      </c>
      <c r="K53" s="19" t="str">
        <f>IF($B53&lt;&gt;"", IF(INDEX('Evidence střelců a nástřel'!L$7:L$107,$B53) &lt;&gt;"", INDEX('Evidence střelců a nástřel'!L$7:L$107,$B53), ""), "")</f>
        <v/>
      </c>
      <c r="L53" s="19" t="str">
        <f>IF($B53&lt;&gt;"", IF(INDEX('Evidence střelců a nástřel'!M$7:M$107,$B53) &lt;&gt;"", INDEX('Evidence střelců a nástřel'!M$7:M$107,$B53), ""), "")</f>
        <v/>
      </c>
      <c r="M53" s="19" t="str">
        <f>IF($B53&lt;&gt;"", IF(INDEX('Evidence střelců a nástřel'!N$7:N$107,$B53) &lt;&gt;"", INDEX('Evidence střelců a nástřel'!N$7:N$107,$B53), ""), "")</f>
        <v/>
      </c>
      <c r="N53" s="19" t="str">
        <f>IF($B53&lt;&gt;"", IF(INDEX('Evidence střelců a nástřel'!O$7:O$107,$B53) &lt;&gt;"", INDEX('Evidence střelců a nástřel'!O$7:O$107,$B53), ""), "")</f>
        <v/>
      </c>
      <c r="O53" s="18" t="str">
        <f t="shared" si="0"/>
        <v/>
      </c>
      <c r="P53" s="19" t="str">
        <f>IF($B53&lt;&gt;"", IF(AND(INDEX('Evidence střelců a nástřel'!P$7:P$107,$B53)&lt;&gt;"", Nastavení!$B$5="NE"), INDEX('Evidence střelců a nástřel'!P$7:P$107,$B53), ""), "")</f>
        <v/>
      </c>
      <c r="Q53" s="18" t="str">
        <f>IF($B53&lt;&gt;"", IF(INDEX('Evidence střelců a nástřel'!Q$7:Q$107,$B53) &gt; 0, INDEX('Evidence střelců a nástřel'!Q$7:Q$107,$B53), ""), "")</f>
        <v/>
      </c>
      <c r="R53" s="18" t="str">
        <f t="shared" si="1"/>
        <v/>
      </c>
      <c r="S53" t="str">
        <f>IF($B53&lt;&gt;"", IF(INDEX('Evidence střelců a nástřel'!#REF!,$B53) &gt; 0, INDEX('Evidence střelců a nástřel'!#REF!,$B53), ""), "")</f>
        <v/>
      </c>
    </row>
    <row r="54" spans="1:19">
      <c r="A54" s="18" t="str">
        <f>IF(AND($B54 &lt;&gt; "", COUNT(E54:N54) &gt; 0), INDEX('Pomocné pořadí jednotlivci'!O$7:O$107,$B54), "")</f>
        <v/>
      </c>
      <c r="B54" s="18" t="str">
        <f>IF(ISNUMBER(MATCH(ROW()-6,'Pomocné pořadí jednotlivci'!$R$7:$R$107,0)),INDEX('Evidence střelců a nástřel'!$A$7:$A$107,MATCH(ROW()-6,'Pomocné pořadí jednotlivci'!$R$7:$R$107,0),1),"")</f>
        <v/>
      </c>
      <c r="C54" s="33" t="str">
        <f>IF($B54&lt;&gt;"", IF(INDEX('Evidence střelců a nástřel'!$C$7:$C$107,$B54) = 0, "", UPPER(INDEX('Evidence střelců a nástřel'!$C$7:$C$107,$B54))),"")</f>
        <v/>
      </c>
      <c r="D54" s="80" t="str">
        <f>IF($B54&lt;&gt;"",TRIM(INDEX('Evidence střelců a nástřel'!E$7:E$107,$B54)),"")</f>
        <v/>
      </c>
      <c r="E54" s="19" t="str">
        <f>IF($B54&lt;&gt;"", IF(INDEX('Evidence střelců a nástřel'!F$7:F$107,$B54) &lt;&gt;"", INDEX('Evidence střelců a nástřel'!F$7:F$107,$B54), ""), "")</f>
        <v/>
      </c>
      <c r="F54" s="19" t="str">
        <f>IF($B54&lt;&gt;"", IF(INDEX('Evidence střelců a nástřel'!G$7:G$107,$B54) &lt;&gt;"", INDEX('Evidence střelců a nástřel'!G$7:G$107,$B54), ""), "")</f>
        <v/>
      </c>
      <c r="G54" s="19" t="str">
        <f>IF($B54&lt;&gt;"", IF(INDEX('Evidence střelců a nástřel'!H$7:H$107,$B54) &lt;&gt;"", INDEX('Evidence střelců a nástřel'!H$7:H$107,$B54), ""), "")</f>
        <v/>
      </c>
      <c r="H54" s="19" t="str">
        <f>IF($B54&lt;&gt;"", IF(INDEX('Evidence střelců a nástřel'!I$7:I$107,$B54) &lt;&gt;"", INDEX('Evidence střelců a nástřel'!I$7:I$107,$B54), ""), "")</f>
        <v/>
      </c>
      <c r="I54" s="19" t="str">
        <f>IF($B54&lt;&gt;"", IF(INDEX('Evidence střelců a nástřel'!J$7:J$107,$B54) &lt;&gt;"", INDEX('Evidence střelců a nástřel'!J$7:J$107,$B54), ""), "")</f>
        <v/>
      </c>
      <c r="J54" s="19" t="str">
        <f>IF($B54&lt;&gt;"", IF(INDEX('Evidence střelců a nástřel'!K$7:K$107,$B54) &lt;&gt;"", INDEX('Evidence střelců a nástřel'!K$7:K$107,$B54), ""), "")</f>
        <v/>
      </c>
      <c r="K54" s="19" t="str">
        <f>IF($B54&lt;&gt;"", IF(INDEX('Evidence střelců a nástřel'!L$7:L$107,$B54) &lt;&gt;"", INDEX('Evidence střelců a nástřel'!L$7:L$107,$B54), ""), "")</f>
        <v/>
      </c>
      <c r="L54" s="19" t="str">
        <f>IF($B54&lt;&gt;"", IF(INDEX('Evidence střelců a nástřel'!M$7:M$107,$B54) &lt;&gt;"", INDEX('Evidence střelců a nástřel'!M$7:M$107,$B54), ""), "")</f>
        <v/>
      </c>
      <c r="M54" s="19" t="str">
        <f>IF($B54&lt;&gt;"", IF(INDEX('Evidence střelců a nástřel'!N$7:N$107,$B54) &lt;&gt;"", INDEX('Evidence střelců a nástřel'!N$7:N$107,$B54), ""), "")</f>
        <v/>
      </c>
      <c r="N54" s="19" t="str">
        <f>IF($B54&lt;&gt;"", IF(INDEX('Evidence střelců a nástřel'!O$7:O$107,$B54) &lt;&gt;"", INDEX('Evidence střelců a nástřel'!O$7:O$107,$B54), ""), "")</f>
        <v/>
      </c>
      <c r="O54" s="18" t="str">
        <f t="shared" si="0"/>
        <v/>
      </c>
      <c r="P54" s="19" t="str">
        <f>IF($B54&lt;&gt;"", IF(AND(INDEX('Evidence střelců a nástřel'!P$7:P$107,$B54)&lt;&gt;"", Nastavení!$B$5="NE"), INDEX('Evidence střelců a nástřel'!P$7:P$107,$B54), ""), "")</f>
        <v/>
      </c>
      <c r="Q54" s="18" t="str">
        <f>IF($B54&lt;&gt;"", IF(INDEX('Evidence střelců a nástřel'!Q$7:Q$107,$B54) &gt; 0, INDEX('Evidence střelců a nástřel'!Q$7:Q$107,$B54), ""), "")</f>
        <v/>
      </c>
      <c r="R54" s="18" t="str">
        <f t="shared" si="1"/>
        <v/>
      </c>
      <c r="S54" t="str">
        <f>IF($B54&lt;&gt;"", IF(INDEX('Evidence střelců a nástřel'!#REF!,$B54) &gt; 0, INDEX('Evidence střelců a nástřel'!#REF!,$B54), ""), "")</f>
        <v/>
      </c>
    </row>
    <row r="55" spans="1:19">
      <c r="A55" s="18" t="str">
        <f>IF(AND($B55 &lt;&gt; "", COUNT(E55:N55) &gt; 0), INDEX('Pomocné pořadí jednotlivci'!O$7:O$107,$B55), "")</f>
        <v/>
      </c>
      <c r="B55" s="18" t="str">
        <f>IF(ISNUMBER(MATCH(ROW()-6,'Pomocné pořadí jednotlivci'!$R$7:$R$107,0)),INDEX('Evidence střelců a nástřel'!$A$7:$A$107,MATCH(ROW()-6,'Pomocné pořadí jednotlivci'!$R$7:$R$107,0),1),"")</f>
        <v/>
      </c>
      <c r="C55" s="33" t="str">
        <f>IF($B55&lt;&gt;"", IF(INDEX('Evidence střelců a nástřel'!$C$7:$C$107,$B55) = 0, "", UPPER(INDEX('Evidence střelců a nástřel'!$C$7:$C$107,$B55))),"")</f>
        <v/>
      </c>
      <c r="D55" s="80" t="str">
        <f>IF($B55&lt;&gt;"",TRIM(INDEX('Evidence střelců a nástřel'!E$7:E$107,$B55)),"")</f>
        <v/>
      </c>
      <c r="E55" s="19" t="str">
        <f>IF($B55&lt;&gt;"", IF(INDEX('Evidence střelců a nástřel'!F$7:F$107,$B55) &lt;&gt;"", INDEX('Evidence střelců a nástřel'!F$7:F$107,$B55), ""), "")</f>
        <v/>
      </c>
      <c r="F55" s="19" t="str">
        <f>IF($B55&lt;&gt;"", IF(INDEX('Evidence střelců a nástřel'!G$7:G$107,$B55) &lt;&gt;"", INDEX('Evidence střelců a nástřel'!G$7:G$107,$B55), ""), "")</f>
        <v/>
      </c>
      <c r="G55" s="19" t="str">
        <f>IF($B55&lt;&gt;"", IF(INDEX('Evidence střelců a nástřel'!H$7:H$107,$B55) &lt;&gt;"", INDEX('Evidence střelců a nástřel'!H$7:H$107,$B55), ""), "")</f>
        <v/>
      </c>
      <c r="H55" s="19" t="str">
        <f>IF($B55&lt;&gt;"", IF(INDEX('Evidence střelců a nástřel'!I$7:I$107,$B55) &lt;&gt;"", INDEX('Evidence střelců a nástřel'!I$7:I$107,$B55), ""), "")</f>
        <v/>
      </c>
      <c r="I55" s="19" t="str">
        <f>IF($B55&lt;&gt;"", IF(INDEX('Evidence střelců a nástřel'!J$7:J$107,$B55) &lt;&gt;"", INDEX('Evidence střelců a nástřel'!J$7:J$107,$B55), ""), "")</f>
        <v/>
      </c>
      <c r="J55" s="19" t="str">
        <f>IF($B55&lt;&gt;"", IF(INDEX('Evidence střelců a nástřel'!K$7:K$107,$B55) &lt;&gt;"", INDEX('Evidence střelců a nástřel'!K$7:K$107,$B55), ""), "")</f>
        <v/>
      </c>
      <c r="K55" s="19" t="str">
        <f>IF($B55&lt;&gt;"", IF(INDEX('Evidence střelců a nástřel'!L$7:L$107,$B55) &lt;&gt;"", INDEX('Evidence střelců a nástřel'!L$7:L$107,$B55), ""), "")</f>
        <v/>
      </c>
      <c r="L55" s="19" t="str">
        <f>IF($B55&lt;&gt;"", IF(INDEX('Evidence střelců a nástřel'!M$7:M$107,$B55) &lt;&gt;"", INDEX('Evidence střelců a nástřel'!M$7:M$107,$B55), ""), "")</f>
        <v/>
      </c>
      <c r="M55" s="19" t="str">
        <f>IF($B55&lt;&gt;"", IF(INDEX('Evidence střelců a nástřel'!N$7:N$107,$B55) &lt;&gt;"", INDEX('Evidence střelců a nástřel'!N$7:N$107,$B55), ""), "")</f>
        <v/>
      </c>
      <c r="N55" s="19" t="str">
        <f>IF($B55&lt;&gt;"", IF(INDEX('Evidence střelců a nástřel'!O$7:O$107,$B55) &lt;&gt;"", INDEX('Evidence střelců a nástřel'!O$7:O$107,$B55), ""), "")</f>
        <v/>
      </c>
      <c r="O55" s="18" t="str">
        <f t="shared" si="0"/>
        <v/>
      </c>
      <c r="P55" s="19" t="str">
        <f>IF($B55&lt;&gt;"", IF(AND(INDEX('Evidence střelců a nástřel'!P$7:P$107,$B55)&lt;&gt;"", Nastavení!$B$5="NE"), INDEX('Evidence střelců a nástřel'!P$7:P$107,$B55), ""), "")</f>
        <v/>
      </c>
      <c r="Q55" s="18" t="str">
        <f>IF($B55&lt;&gt;"", IF(INDEX('Evidence střelců a nástřel'!Q$7:Q$107,$B55) &gt; 0, INDEX('Evidence střelců a nástřel'!Q$7:Q$107,$B55), ""), "")</f>
        <v/>
      </c>
      <c r="R55" s="18" t="str">
        <f t="shared" si="1"/>
        <v/>
      </c>
      <c r="S55" t="str">
        <f>IF($B55&lt;&gt;"", IF(INDEX('Evidence střelců a nástřel'!#REF!,$B55) &gt; 0, INDEX('Evidence střelců a nástřel'!#REF!,$B55), ""), "")</f>
        <v/>
      </c>
    </row>
    <row r="56" spans="1:19">
      <c r="A56" s="18" t="str">
        <f>IF(AND($B56 &lt;&gt; "", COUNT(E56:N56) &gt; 0), INDEX('Pomocné pořadí jednotlivci'!O$7:O$107,$B56), "")</f>
        <v/>
      </c>
      <c r="B56" s="18" t="str">
        <f>IF(ISNUMBER(MATCH(ROW()-6,'Pomocné pořadí jednotlivci'!$R$7:$R$107,0)),INDEX('Evidence střelců a nástřel'!$A$7:$A$107,MATCH(ROW()-6,'Pomocné pořadí jednotlivci'!$R$7:$R$107,0),1),"")</f>
        <v/>
      </c>
      <c r="C56" s="33" t="str">
        <f>IF($B56&lt;&gt;"", IF(INDEX('Evidence střelců a nástřel'!$C$7:$C$107,$B56) = 0, "", UPPER(INDEX('Evidence střelců a nástřel'!$C$7:$C$107,$B56))),"")</f>
        <v/>
      </c>
      <c r="D56" s="80" t="str">
        <f>IF($B56&lt;&gt;"",TRIM(INDEX('Evidence střelců a nástřel'!E$7:E$107,$B56)),"")</f>
        <v/>
      </c>
      <c r="E56" s="19" t="str">
        <f>IF($B56&lt;&gt;"", IF(INDEX('Evidence střelců a nástřel'!F$7:F$107,$B56) &lt;&gt;"", INDEX('Evidence střelců a nástřel'!F$7:F$107,$B56), ""), "")</f>
        <v/>
      </c>
      <c r="F56" s="19" t="str">
        <f>IF($B56&lt;&gt;"", IF(INDEX('Evidence střelců a nástřel'!G$7:G$107,$B56) &lt;&gt;"", INDEX('Evidence střelců a nástřel'!G$7:G$107,$B56), ""), "")</f>
        <v/>
      </c>
      <c r="G56" s="19" t="str">
        <f>IF($B56&lt;&gt;"", IF(INDEX('Evidence střelců a nástřel'!H$7:H$107,$B56) &lt;&gt;"", INDEX('Evidence střelců a nástřel'!H$7:H$107,$B56), ""), "")</f>
        <v/>
      </c>
      <c r="H56" s="19" t="str">
        <f>IF($B56&lt;&gt;"", IF(INDEX('Evidence střelců a nástřel'!I$7:I$107,$B56) &lt;&gt;"", INDEX('Evidence střelců a nástřel'!I$7:I$107,$B56), ""), "")</f>
        <v/>
      </c>
      <c r="I56" s="19" t="str">
        <f>IF($B56&lt;&gt;"", IF(INDEX('Evidence střelců a nástřel'!J$7:J$107,$B56) &lt;&gt;"", INDEX('Evidence střelců a nástřel'!J$7:J$107,$B56), ""), "")</f>
        <v/>
      </c>
      <c r="J56" s="19" t="str">
        <f>IF($B56&lt;&gt;"", IF(INDEX('Evidence střelců a nástřel'!K$7:K$107,$B56) &lt;&gt;"", INDEX('Evidence střelců a nástřel'!K$7:K$107,$B56), ""), "")</f>
        <v/>
      </c>
      <c r="K56" s="19" t="str">
        <f>IF($B56&lt;&gt;"", IF(INDEX('Evidence střelců a nástřel'!L$7:L$107,$B56) &lt;&gt;"", INDEX('Evidence střelců a nástřel'!L$7:L$107,$B56), ""), "")</f>
        <v/>
      </c>
      <c r="L56" s="19" t="str">
        <f>IF($B56&lt;&gt;"", IF(INDEX('Evidence střelců a nástřel'!M$7:M$107,$B56) &lt;&gt;"", INDEX('Evidence střelců a nástřel'!M$7:M$107,$B56), ""), "")</f>
        <v/>
      </c>
      <c r="M56" s="19" t="str">
        <f>IF($B56&lt;&gt;"", IF(INDEX('Evidence střelců a nástřel'!N$7:N$107,$B56) &lt;&gt;"", INDEX('Evidence střelců a nástřel'!N$7:N$107,$B56), ""), "")</f>
        <v/>
      </c>
      <c r="N56" s="19" t="str">
        <f>IF($B56&lt;&gt;"", IF(INDEX('Evidence střelců a nástřel'!O$7:O$107,$B56) &lt;&gt;"", INDEX('Evidence střelců a nástřel'!O$7:O$107,$B56), ""), "")</f>
        <v/>
      </c>
      <c r="O56" s="18" t="str">
        <f t="shared" si="0"/>
        <v/>
      </c>
      <c r="P56" s="19" t="str">
        <f>IF($B56&lt;&gt;"", IF(AND(INDEX('Evidence střelců a nástřel'!P$7:P$107,$B56)&lt;&gt;"", Nastavení!$B$5="NE"), INDEX('Evidence střelců a nástřel'!P$7:P$107,$B56), ""), "")</f>
        <v/>
      </c>
      <c r="Q56" s="18" t="str">
        <f>IF($B56&lt;&gt;"", IF(INDEX('Evidence střelců a nástřel'!Q$7:Q$107,$B56) &gt; 0, INDEX('Evidence střelců a nástřel'!Q$7:Q$107,$B56), ""), "")</f>
        <v/>
      </c>
      <c r="R56" s="18" t="str">
        <f t="shared" si="1"/>
        <v/>
      </c>
      <c r="S56" t="str">
        <f>IF($B56&lt;&gt;"", IF(INDEX('Evidence střelců a nástřel'!#REF!,$B56) &gt; 0, INDEX('Evidence střelců a nástřel'!#REF!,$B56), ""), "")</f>
        <v/>
      </c>
    </row>
    <row r="57" spans="1:19">
      <c r="A57" s="18" t="str">
        <f>IF(AND($B57 &lt;&gt; "", COUNT(E57:N57) &gt; 0), INDEX('Pomocné pořadí jednotlivci'!O$7:O$107,$B57), "")</f>
        <v/>
      </c>
      <c r="B57" s="18" t="str">
        <f>IF(ISNUMBER(MATCH(ROW()-6,'Pomocné pořadí jednotlivci'!$R$7:$R$107,0)),INDEX('Evidence střelců a nástřel'!$A$7:$A$107,MATCH(ROW()-6,'Pomocné pořadí jednotlivci'!$R$7:$R$107,0),1),"")</f>
        <v/>
      </c>
      <c r="C57" s="33" t="str">
        <f>IF($B57&lt;&gt;"", IF(INDEX('Evidence střelců a nástřel'!$C$7:$C$107,$B57) = 0, "", UPPER(INDEX('Evidence střelců a nástřel'!$C$7:$C$107,$B57))),"")</f>
        <v/>
      </c>
      <c r="D57" s="80" t="str">
        <f>IF($B57&lt;&gt;"",TRIM(INDEX('Evidence střelců a nástřel'!E$7:E$107,$B57)),"")</f>
        <v/>
      </c>
      <c r="E57" s="19" t="str">
        <f>IF($B57&lt;&gt;"", IF(INDEX('Evidence střelců a nástřel'!F$7:F$107,$B57) &lt;&gt;"", INDEX('Evidence střelců a nástřel'!F$7:F$107,$B57), ""), "")</f>
        <v/>
      </c>
      <c r="F57" s="19" t="str">
        <f>IF($B57&lt;&gt;"", IF(INDEX('Evidence střelců a nástřel'!G$7:G$107,$B57) &lt;&gt;"", INDEX('Evidence střelců a nástřel'!G$7:G$107,$B57), ""), "")</f>
        <v/>
      </c>
      <c r="G57" s="19" t="str">
        <f>IF($B57&lt;&gt;"", IF(INDEX('Evidence střelců a nástřel'!H$7:H$107,$B57) &lt;&gt;"", INDEX('Evidence střelců a nástřel'!H$7:H$107,$B57), ""), "")</f>
        <v/>
      </c>
      <c r="H57" s="19" t="str">
        <f>IF($B57&lt;&gt;"", IF(INDEX('Evidence střelců a nástřel'!I$7:I$107,$B57) &lt;&gt;"", INDEX('Evidence střelců a nástřel'!I$7:I$107,$B57), ""), "")</f>
        <v/>
      </c>
      <c r="I57" s="19" t="str">
        <f>IF($B57&lt;&gt;"", IF(INDEX('Evidence střelců a nástřel'!J$7:J$107,$B57) &lt;&gt;"", INDEX('Evidence střelců a nástřel'!J$7:J$107,$B57), ""), "")</f>
        <v/>
      </c>
      <c r="J57" s="19" t="str">
        <f>IF($B57&lt;&gt;"", IF(INDEX('Evidence střelců a nástřel'!K$7:K$107,$B57) &lt;&gt;"", INDEX('Evidence střelců a nástřel'!K$7:K$107,$B57), ""), "")</f>
        <v/>
      </c>
      <c r="K57" s="19" t="str">
        <f>IF($B57&lt;&gt;"", IF(INDEX('Evidence střelců a nástřel'!L$7:L$107,$B57) &lt;&gt;"", INDEX('Evidence střelců a nástřel'!L$7:L$107,$B57), ""), "")</f>
        <v/>
      </c>
      <c r="L57" s="19" t="str">
        <f>IF($B57&lt;&gt;"", IF(INDEX('Evidence střelců a nástřel'!M$7:M$107,$B57) &lt;&gt;"", INDEX('Evidence střelců a nástřel'!M$7:M$107,$B57), ""), "")</f>
        <v/>
      </c>
      <c r="M57" s="19" t="str">
        <f>IF($B57&lt;&gt;"", IF(INDEX('Evidence střelců a nástřel'!N$7:N$107,$B57) &lt;&gt;"", INDEX('Evidence střelců a nástřel'!N$7:N$107,$B57), ""), "")</f>
        <v/>
      </c>
      <c r="N57" s="19" t="str">
        <f>IF($B57&lt;&gt;"", IF(INDEX('Evidence střelců a nástřel'!O$7:O$107,$B57) &lt;&gt;"", INDEX('Evidence střelců a nástřel'!O$7:O$107,$B57), ""), "")</f>
        <v/>
      </c>
      <c r="O57" s="18" t="str">
        <f t="shared" si="0"/>
        <v/>
      </c>
      <c r="P57" s="19" t="str">
        <f>IF($B57&lt;&gt;"", IF(AND(INDEX('Evidence střelců a nástřel'!P$7:P$107,$B57)&lt;&gt;"", Nastavení!$B$5="NE"), INDEX('Evidence střelců a nástřel'!P$7:P$107,$B57), ""), "")</f>
        <v/>
      </c>
      <c r="Q57" s="18" t="str">
        <f>IF($B57&lt;&gt;"", IF(INDEX('Evidence střelců a nástřel'!Q$7:Q$107,$B57) &gt; 0, INDEX('Evidence střelců a nástřel'!Q$7:Q$107,$B57), ""), "")</f>
        <v/>
      </c>
      <c r="R57" s="18" t="str">
        <f t="shared" si="1"/>
        <v/>
      </c>
      <c r="S57" t="str">
        <f>IF($B57&lt;&gt;"", IF(INDEX('Evidence střelců a nástřel'!#REF!,$B57) &gt; 0, INDEX('Evidence střelců a nástřel'!#REF!,$B57), ""), "")</f>
        <v/>
      </c>
    </row>
    <row r="58" spans="1:19">
      <c r="A58" s="18" t="str">
        <f>IF(AND($B58 &lt;&gt; "", COUNT(E58:N58) &gt; 0), INDEX('Pomocné pořadí jednotlivci'!O$7:O$107,$B58), "")</f>
        <v/>
      </c>
      <c r="B58" s="18" t="str">
        <f>IF(ISNUMBER(MATCH(ROW()-6,'Pomocné pořadí jednotlivci'!$R$7:$R$107,0)),INDEX('Evidence střelců a nástřel'!$A$7:$A$107,MATCH(ROW()-6,'Pomocné pořadí jednotlivci'!$R$7:$R$107,0),1),"")</f>
        <v/>
      </c>
      <c r="C58" s="33" t="str">
        <f>IF($B58&lt;&gt;"", IF(INDEX('Evidence střelců a nástřel'!$C$7:$C$107,$B58) = 0, "", UPPER(INDEX('Evidence střelců a nástřel'!$C$7:$C$107,$B58))),"")</f>
        <v/>
      </c>
      <c r="D58" s="80" t="str">
        <f>IF($B58&lt;&gt;"",TRIM(INDEX('Evidence střelců a nástřel'!E$7:E$107,$B58)),"")</f>
        <v/>
      </c>
      <c r="E58" s="19" t="str">
        <f>IF($B58&lt;&gt;"", IF(INDEX('Evidence střelců a nástřel'!F$7:F$107,$B58) &lt;&gt;"", INDEX('Evidence střelců a nástřel'!F$7:F$107,$B58), ""), "")</f>
        <v/>
      </c>
      <c r="F58" s="19" t="str">
        <f>IF($B58&lt;&gt;"", IF(INDEX('Evidence střelců a nástřel'!G$7:G$107,$B58) &lt;&gt;"", INDEX('Evidence střelců a nástřel'!G$7:G$107,$B58), ""), "")</f>
        <v/>
      </c>
      <c r="G58" s="19" t="str">
        <f>IF($B58&lt;&gt;"", IF(INDEX('Evidence střelců a nástřel'!H$7:H$107,$B58) &lt;&gt;"", INDEX('Evidence střelců a nástřel'!H$7:H$107,$B58), ""), "")</f>
        <v/>
      </c>
      <c r="H58" s="19" t="str">
        <f>IF($B58&lt;&gt;"", IF(INDEX('Evidence střelců a nástřel'!I$7:I$107,$B58) &lt;&gt;"", INDEX('Evidence střelců a nástřel'!I$7:I$107,$B58), ""), "")</f>
        <v/>
      </c>
      <c r="I58" s="19" t="str">
        <f>IF($B58&lt;&gt;"", IF(INDEX('Evidence střelců a nástřel'!J$7:J$107,$B58) &lt;&gt;"", INDEX('Evidence střelců a nástřel'!J$7:J$107,$B58), ""), "")</f>
        <v/>
      </c>
      <c r="J58" s="19" t="str">
        <f>IF($B58&lt;&gt;"", IF(INDEX('Evidence střelců a nástřel'!K$7:K$107,$B58) &lt;&gt;"", INDEX('Evidence střelců a nástřel'!K$7:K$107,$B58), ""), "")</f>
        <v/>
      </c>
      <c r="K58" s="19" t="str">
        <f>IF($B58&lt;&gt;"", IF(INDEX('Evidence střelců a nástřel'!L$7:L$107,$B58) &lt;&gt;"", INDEX('Evidence střelců a nástřel'!L$7:L$107,$B58), ""), "")</f>
        <v/>
      </c>
      <c r="L58" s="19" t="str">
        <f>IF($B58&lt;&gt;"", IF(INDEX('Evidence střelců a nástřel'!M$7:M$107,$B58) &lt;&gt;"", INDEX('Evidence střelců a nástřel'!M$7:M$107,$B58), ""), "")</f>
        <v/>
      </c>
      <c r="M58" s="19" t="str">
        <f>IF($B58&lt;&gt;"", IF(INDEX('Evidence střelců a nástřel'!N$7:N$107,$B58) &lt;&gt;"", INDEX('Evidence střelců a nástřel'!N$7:N$107,$B58), ""), "")</f>
        <v/>
      </c>
      <c r="N58" s="19" t="str">
        <f>IF($B58&lt;&gt;"", IF(INDEX('Evidence střelců a nástřel'!O$7:O$107,$B58) &lt;&gt;"", INDEX('Evidence střelců a nástřel'!O$7:O$107,$B58), ""), "")</f>
        <v/>
      </c>
      <c r="O58" s="18" t="str">
        <f t="shared" si="0"/>
        <v/>
      </c>
      <c r="P58" s="19" t="str">
        <f>IF($B58&lt;&gt;"", IF(AND(INDEX('Evidence střelců a nástřel'!P$7:P$107,$B58)&lt;&gt;"", Nastavení!$B$5="NE"), INDEX('Evidence střelců a nástřel'!P$7:P$107,$B58), ""), "")</f>
        <v/>
      </c>
      <c r="Q58" s="18" t="str">
        <f>IF($B58&lt;&gt;"", IF(INDEX('Evidence střelců a nástřel'!Q$7:Q$107,$B58) &gt; 0, INDEX('Evidence střelců a nástřel'!Q$7:Q$107,$B58), ""), "")</f>
        <v/>
      </c>
      <c r="R58" s="18" t="str">
        <f t="shared" si="1"/>
        <v/>
      </c>
      <c r="S58" t="str">
        <f>IF($B58&lt;&gt;"", IF(INDEX('Evidence střelců a nástřel'!#REF!,$B58) &gt; 0, INDEX('Evidence střelců a nástřel'!#REF!,$B58), ""), "")</f>
        <v/>
      </c>
    </row>
    <row r="59" spans="1:19">
      <c r="A59" s="18" t="str">
        <f>IF(AND($B59 &lt;&gt; "", COUNT(E59:N59) &gt; 0), INDEX('Pomocné pořadí jednotlivci'!O$7:O$107,$B59), "")</f>
        <v/>
      </c>
      <c r="B59" s="18" t="str">
        <f>IF(ISNUMBER(MATCH(ROW()-6,'Pomocné pořadí jednotlivci'!$R$7:$R$107,0)),INDEX('Evidence střelců a nástřel'!$A$7:$A$107,MATCH(ROW()-6,'Pomocné pořadí jednotlivci'!$R$7:$R$107,0),1),"")</f>
        <v/>
      </c>
      <c r="C59" s="33" t="str">
        <f>IF($B59&lt;&gt;"", IF(INDEX('Evidence střelců a nástřel'!$C$7:$C$107,$B59) = 0, "", UPPER(INDEX('Evidence střelců a nástřel'!$C$7:$C$107,$B59))),"")</f>
        <v/>
      </c>
      <c r="D59" s="80" t="str">
        <f>IF($B59&lt;&gt;"",TRIM(INDEX('Evidence střelců a nástřel'!E$7:E$107,$B59)),"")</f>
        <v/>
      </c>
      <c r="E59" s="19" t="str">
        <f>IF($B59&lt;&gt;"", IF(INDEX('Evidence střelců a nástřel'!F$7:F$107,$B59) &lt;&gt;"", INDEX('Evidence střelců a nástřel'!F$7:F$107,$B59), ""), "")</f>
        <v/>
      </c>
      <c r="F59" s="19" t="str">
        <f>IF($B59&lt;&gt;"", IF(INDEX('Evidence střelců a nástřel'!G$7:G$107,$B59) &lt;&gt;"", INDEX('Evidence střelců a nástřel'!G$7:G$107,$B59), ""), "")</f>
        <v/>
      </c>
      <c r="G59" s="19" t="str">
        <f>IF($B59&lt;&gt;"", IF(INDEX('Evidence střelců a nástřel'!H$7:H$107,$B59) &lt;&gt;"", INDEX('Evidence střelců a nástřel'!H$7:H$107,$B59), ""), "")</f>
        <v/>
      </c>
      <c r="H59" s="19" t="str">
        <f>IF($B59&lt;&gt;"", IF(INDEX('Evidence střelců a nástřel'!I$7:I$107,$B59) &lt;&gt;"", INDEX('Evidence střelců a nástřel'!I$7:I$107,$B59), ""), "")</f>
        <v/>
      </c>
      <c r="I59" s="19" t="str">
        <f>IF($B59&lt;&gt;"", IF(INDEX('Evidence střelců a nástřel'!J$7:J$107,$B59) &lt;&gt;"", INDEX('Evidence střelců a nástřel'!J$7:J$107,$B59), ""), "")</f>
        <v/>
      </c>
      <c r="J59" s="19" t="str">
        <f>IF($B59&lt;&gt;"", IF(INDEX('Evidence střelců a nástřel'!K$7:K$107,$B59) &lt;&gt;"", INDEX('Evidence střelců a nástřel'!K$7:K$107,$B59), ""), "")</f>
        <v/>
      </c>
      <c r="K59" s="19" t="str">
        <f>IF($B59&lt;&gt;"", IF(INDEX('Evidence střelců a nástřel'!L$7:L$107,$B59) &lt;&gt;"", INDEX('Evidence střelců a nástřel'!L$7:L$107,$B59), ""), "")</f>
        <v/>
      </c>
      <c r="L59" s="19" t="str">
        <f>IF($B59&lt;&gt;"", IF(INDEX('Evidence střelců a nástřel'!M$7:M$107,$B59) &lt;&gt;"", INDEX('Evidence střelců a nástřel'!M$7:M$107,$B59), ""), "")</f>
        <v/>
      </c>
      <c r="M59" s="19" t="str">
        <f>IF($B59&lt;&gt;"", IF(INDEX('Evidence střelců a nástřel'!N$7:N$107,$B59) &lt;&gt;"", INDEX('Evidence střelců a nástřel'!N$7:N$107,$B59), ""), "")</f>
        <v/>
      </c>
      <c r="N59" s="19" t="str">
        <f>IF($B59&lt;&gt;"", IF(INDEX('Evidence střelců a nástřel'!O$7:O$107,$B59) &lt;&gt;"", INDEX('Evidence střelců a nástřel'!O$7:O$107,$B59), ""), "")</f>
        <v/>
      </c>
      <c r="O59" s="18" t="str">
        <f t="shared" si="0"/>
        <v/>
      </c>
      <c r="P59" s="19" t="str">
        <f>IF($B59&lt;&gt;"", IF(AND(INDEX('Evidence střelců a nástřel'!P$7:P$107,$B59)&lt;&gt;"", Nastavení!$B$5="NE"), INDEX('Evidence střelců a nástřel'!P$7:P$107,$B59), ""), "")</f>
        <v/>
      </c>
      <c r="Q59" s="18" t="str">
        <f>IF($B59&lt;&gt;"", IF(INDEX('Evidence střelců a nástřel'!Q$7:Q$107,$B59) &gt; 0, INDEX('Evidence střelců a nástřel'!Q$7:Q$107,$B59), ""), "")</f>
        <v/>
      </c>
      <c r="R59" s="18" t="str">
        <f t="shared" si="1"/>
        <v/>
      </c>
      <c r="S59" t="str">
        <f>IF($B59&lt;&gt;"", IF(INDEX('Evidence střelců a nástřel'!#REF!,$B59) &gt; 0, INDEX('Evidence střelců a nástřel'!#REF!,$B59), ""), "")</f>
        <v/>
      </c>
    </row>
    <row r="60" spans="1:19">
      <c r="A60" s="18" t="str">
        <f>IF(AND($B60 &lt;&gt; "", COUNT(E60:N60) &gt; 0), INDEX('Pomocné pořadí jednotlivci'!O$7:O$107,$B60), "")</f>
        <v/>
      </c>
      <c r="B60" s="18" t="str">
        <f>IF(ISNUMBER(MATCH(ROW()-6,'Pomocné pořadí jednotlivci'!$R$7:$R$107,0)),INDEX('Evidence střelců a nástřel'!$A$7:$A$107,MATCH(ROW()-6,'Pomocné pořadí jednotlivci'!$R$7:$R$107,0),1),"")</f>
        <v/>
      </c>
      <c r="C60" s="33" t="str">
        <f>IF($B60&lt;&gt;"", IF(INDEX('Evidence střelců a nástřel'!$C$7:$C$107,$B60) = 0, "", UPPER(INDEX('Evidence střelců a nástřel'!$C$7:$C$107,$B60))),"")</f>
        <v/>
      </c>
      <c r="D60" s="80" t="str">
        <f>IF($B60&lt;&gt;"",TRIM(INDEX('Evidence střelců a nástřel'!E$7:E$107,$B60)),"")</f>
        <v/>
      </c>
      <c r="E60" s="19" t="str">
        <f>IF($B60&lt;&gt;"", IF(INDEX('Evidence střelců a nástřel'!F$7:F$107,$B60) &lt;&gt;"", INDEX('Evidence střelců a nástřel'!F$7:F$107,$B60), ""), "")</f>
        <v/>
      </c>
      <c r="F60" s="19" t="str">
        <f>IF($B60&lt;&gt;"", IF(INDEX('Evidence střelců a nástřel'!G$7:G$107,$B60) &lt;&gt;"", INDEX('Evidence střelců a nástřel'!G$7:G$107,$B60), ""), "")</f>
        <v/>
      </c>
      <c r="G60" s="19" t="str">
        <f>IF($B60&lt;&gt;"", IF(INDEX('Evidence střelců a nástřel'!H$7:H$107,$B60) &lt;&gt;"", INDEX('Evidence střelců a nástřel'!H$7:H$107,$B60), ""), "")</f>
        <v/>
      </c>
      <c r="H60" s="19" t="str">
        <f>IF($B60&lt;&gt;"", IF(INDEX('Evidence střelců a nástřel'!I$7:I$107,$B60) &lt;&gt;"", INDEX('Evidence střelců a nástřel'!I$7:I$107,$B60), ""), "")</f>
        <v/>
      </c>
      <c r="I60" s="19" t="str">
        <f>IF($B60&lt;&gt;"", IF(INDEX('Evidence střelců a nástřel'!J$7:J$107,$B60) &lt;&gt;"", INDEX('Evidence střelců a nástřel'!J$7:J$107,$B60), ""), "")</f>
        <v/>
      </c>
      <c r="J60" s="19" t="str">
        <f>IF($B60&lt;&gt;"", IF(INDEX('Evidence střelců a nástřel'!K$7:K$107,$B60) &lt;&gt;"", INDEX('Evidence střelců a nástřel'!K$7:K$107,$B60), ""), "")</f>
        <v/>
      </c>
      <c r="K60" s="19" t="str">
        <f>IF($B60&lt;&gt;"", IF(INDEX('Evidence střelců a nástřel'!L$7:L$107,$B60) &lt;&gt;"", INDEX('Evidence střelců a nástřel'!L$7:L$107,$B60), ""), "")</f>
        <v/>
      </c>
      <c r="L60" s="19" t="str">
        <f>IF($B60&lt;&gt;"", IF(INDEX('Evidence střelců a nástřel'!M$7:M$107,$B60) &lt;&gt;"", INDEX('Evidence střelců a nástřel'!M$7:M$107,$B60), ""), "")</f>
        <v/>
      </c>
      <c r="M60" s="19" t="str">
        <f>IF($B60&lt;&gt;"", IF(INDEX('Evidence střelců a nástřel'!N$7:N$107,$B60) &lt;&gt;"", INDEX('Evidence střelců a nástřel'!N$7:N$107,$B60), ""), "")</f>
        <v/>
      </c>
      <c r="N60" s="19" t="str">
        <f>IF($B60&lt;&gt;"", IF(INDEX('Evidence střelců a nástřel'!O$7:O$107,$B60) &lt;&gt;"", INDEX('Evidence střelců a nástřel'!O$7:O$107,$B60), ""), "")</f>
        <v/>
      </c>
      <c r="O60" s="18" t="str">
        <f t="shared" si="0"/>
        <v/>
      </c>
      <c r="P60" s="19" t="str">
        <f>IF($B60&lt;&gt;"", IF(AND(INDEX('Evidence střelců a nástřel'!P$7:P$107,$B60)&lt;&gt;"", Nastavení!$B$5="NE"), INDEX('Evidence střelců a nástřel'!P$7:P$107,$B60), ""), "")</f>
        <v/>
      </c>
      <c r="Q60" s="18" t="str">
        <f>IF($B60&lt;&gt;"", IF(INDEX('Evidence střelců a nástřel'!Q$7:Q$107,$B60) &gt; 0, INDEX('Evidence střelců a nástřel'!Q$7:Q$107,$B60), ""), "")</f>
        <v/>
      </c>
      <c r="R60" s="18" t="str">
        <f t="shared" si="1"/>
        <v/>
      </c>
      <c r="S60" t="str">
        <f>IF($B60&lt;&gt;"", IF(INDEX('Evidence střelců a nástřel'!#REF!,$B60) &gt; 0, INDEX('Evidence střelců a nástřel'!#REF!,$B60), ""), "")</f>
        <v/>
      </c>
    </row>
    <row r="61" spans="1:19">
      <c r="A61" s="18" t="str">
        <f>IF(AND($B61 &lt;&gt; "", COUNT(E61:N61) &gt; 0), INDEX('Pomocné pořadí jednotlivci'!O$7:O$107,$B61), "")</f>
        <v/>
      </c>
      <c r="B61" s="18" t="str">
        <f>IF(ISNUMBER(MATCH(ROW()-6,'Pomocné pořadí jednotlivci'!$R$7:$R$107,0)),INDEX('Evidence střelců a nástřel'!$A$7:$A$107,MATCH(ROW()-6,'Pomocné pořadí jednotlivci'!$R$7:$R$107,0),1),"")</f>
        <v/>
      </c>
      <c r="C61" s="33" t="str">
        <f>IF($B61&lt;&gt;"", IF(INDEX('Evidence střelců a nástřel'!$C$7:$C$107,$B61) = 0, "", UPPER(INDEX('Evidence střelců a nástřel'!$C$7:$C$107,$B61))),"")</f>
        <v/>
      </c>
      <c r="D61" s="80" t="str">
        <f>IF($B61&lt;&gt;"",TRIM(INDEX('Evidence střelců a nástřel'!E$7:E$107,$B61)),"")</f>
        <v/>
      </c>
      <c r="E61" s="19" t="str">
        <f>IF($B61&lt;&gt;"", IF(INDEX('Evidence střelců a nástřel'!F$7:F$107,$B61) &lt;&gt;"", INDEX('Evidence střelců a nástřel'!F$7:F$107,$B61), ""), "")</f>
        <v/>
      </c>
      <c r="F61" s="19" t="str">
        <f>IF($B61&lt;&gt;"", IF(INDEX('Evidence střelců a nástřel'!G$7:G$107,$B61) &lt;&gt;"", INDEX('Evidence střelců a nástřel'!G$7:G$107,$B61), ""), "")</f>
        <v/>
      </c>
      <c r="G61" s="19" t="str">
        <f>IF($B61&lt;&gt;"", IF(INDEX('Evidence střelců a nástřel'!H$7:H$107,$B61) &lt;&gt;"", INDEX('Evidence střelců a nástřel'!H$7:H$107,$B61), ""), "")</f>
        <v/>
      </c>
      <c r="H61" s="19" t="str">
        <f>IF($B61&lt;&gt;"", IF(INDEX('Evidence střelců a nástřel'!I$7:I$107,$B61) &lt;&gt;"", INDEX('Evidence střelců a nástřel'!I$7:I$107,$B61), ""), "")</f>
        <v/>
      </c>
      <c r="I61" s="19" t="str">
        <f>IF($B61&lt;&gt;"", IF(INDEX('Evidence střelců a nástřel'!J$7:J$107,$B61) &lt;&gt;"", INDEX('Evidence střelců a nástřel'!J$7:J$107,$B61), ""), "")</f>
        <v/>
      </c>
      <c r="J61" s="19" t="str">
        <f>IF($B61&lt;&gt;"", IF(INDEX('Evidence střelců a nástřel'!K$7:K$107,$B61) &lt;&gt;"", INDEX('Evidence střelců a nástřel'!K$7:K$107,$B61), ""), "")</f>
        <v/>
      </c>
      <c r="K61" s="19" t="str">
        <f>IF($B61&lt;&gt;"", IF(INDEX('Evidence střelců a nástřel'!L$7:L$107,$B61) &lt;&gt;"", INDEX('Evidence střelců a nástřel'!L$7:L$107,$B61), ""), "")</f>
        <v/>
      </c>
      <c r="L61" s="19" t="str">
        <f>IF($B61&lt;&gt;"", IF(INDEX('Evidence střelců a nástřel'!M$7:M$107,$B61) &lt;&gt;"", INDEX('Evidence střelců a nástřel'!M$7:M$107,$B61), ""), "")</f>
        <v/>
      </c>
      <c r="M61" s="19" t="str">
        <f>IF($B61&lt;&gt;"", IF(INDEX('Evidence střelců a nástřel'!N$7:N$107,$B61) &lt;&gt;"", INDEX('Evidence střelců a nástřel'!N$7:N$107,$B61), ""), "")</f>
        <v/>
      </c>
      <c r="N61" s="19" t="str">
        <f>IF($B61&lt;&gt;"", IF(INDEX('Evidence střelců a nástřel'!O$7:O$107,$B61) &lt;&gt;"", INDEX('Evidence střelců a nástřel'!O$7:O$107,$B61), ""), "")</f>
        <v/>
      </c>
      <c r="O61" s="18" t="str">
        <f t="shared" si="0"/>
        <v/>
      </c>
      <c r="P61" s="19" t="str">
        <f>IF($B61&lt;&gt;"", IF(AND(INDEX('Evidence střelců a nástřel'!P$7:P$107,$B61)&lt;&gt;"", Nastavení!$B$5="NE"), INDEX('Evidence střelců a nástřel'!P$7:P$107,$B61), ""), "")</f>
        <v/>
      </c>
      <c r="Q61" s="18" t="str">
        <f>IF($B61&lt;&gt;"", IF(INDEX('Evidence střelců a nástřel'!Q$7:Q$107,$B61) &gt; 0, INDEX('Evidence střelců a nástřel'!Q$7:Q$107,$B61), ""), "")</f>
        <v/>
      </c>
      <c r="R61" s="18" t="str">
        <f t="shared" si="1"/>
        <v/>
      </c>
      <c r="S61" t="str">
        <f>IF($B61&lt;&gt;"", IF(INDEX('Evidence střelců a nástřel'!#REF!,$B61) &gt; 0, INDEX('Evidence střelců a nástřel'!#REF!,$B61), ""), "")</f>
        <v/>
      </c>
    </row>
    <row r="62" spans="1:19">
      <c r="A62" s="18" t="str">
        <f>IF(AND($B62 &lt;&gt; "", COUNT(E62:N62) &gt; 0), INDEX('Pomocné pořadí jednotlivci'!O$7:O$107,$B62), "")</f>
        <v/>
      </c>
      <c r="B62" s="18" t="str">
        <f>IF(ISNUMBER(MATCH(ROW()-6,'Pomocné pořadí jednotlivci'!$R$7:$R$107,0)),INDEX('Evidence střelců a nástřel'!$A$7:$A$107,MATCH(ROW()-6,'Pomocné pořadí jednotlivci'!$R$7:$R$107,0),1),"")</f>
        <v/>
      </c>
      <c r="C62" s="33" t="str">
        <f>IF($B62&lt;&gt;"", IF(INDEX('Evidence střelců a nástřel'!$C$7:$C$107,$B62) = 0, "", UPPER(INDEX('Evidence střelců a nástřel'!$C$7:$C$107,$B62))),"")</f>
        <v/>
      </c>
      <c r="D62" s="80" t="str">
        <f>IF($B62&lt;&gt;"",TRIM(INDEX('Evidence střelců a nástřel'!E$7:E$107,$B62)),"")</f>
        <v/>
      </c>
      <c r="E62" s="19" t="str">
        <f>IF($B62&lt;&gt;"", IF(INDEX('Evidence střelců a nástřel'!F$7:F$107,$B62) &lt;&gt;"", INDEX('Evidence střelců a nástřel'!F$7:F$107,$B62), ""), "")</f>
        <v/>
      </c>
      <c r="F62" s="19" t="str">
        <f>IF($B62&lt;&gt;"", IF(INDEX('Evidence střelců a nástřel'!G$7:G$107,$B62) &lt;&gt;"", INDEX('Evidence střelců a nástřel'!G$7:G$107,$B62), ""), "")</f>
        <v/>
      </c>
      <c r="G62" s="19" t="str">
        <f>IF($B62&lt;&gt;"", IF(INDEX('Evidence střelců a nástřel'!H$7:H$107,$B62) &lt;&gt;"", INDEX('Evidence střelců a nástřel'!H$7:H$107,$B62), ""), "")</f>
        <v/>
      </c>
      <c r="H62" s="19" t="str">
        <f>IF($B62&lt;&gt;"", IF(INDEX('Evidence střelců a nástřel'!I$7:I$107,$B62) &lt;&gt;"", INDEX('Evidence střelců a nástřel'!I$7:I$107,$B62), ""), "")</f>
        <v/>
      </c>
      <c r="I62" s="19" t="str">
        <f>IF($B62&lt;&gt;"", IF(INDEX('Evidence střelců a nástřel'!J$7:J$107,$B62) &lt;&gt;"", INDEX('Evidence střelců a nástřel'!J$7:J$107,$B62), ""), "")</f>
        <v/>
      </c>
      <c r="J62" s="19" t="str">
        <f>IF($B62&lt;&gt;"", IF(INDEX('Evidence střelců a nástřel'!K$7:K$107,$B62) &lt;&gt;"", INDEX('Evidence střelců a nástřel'!K$7:K$107,$B62), ""), "")</f>
        <v/>
      </c>
      <c r="K62" s="19" t="str">
        <f>IF($B62&lt;&gt;"", IF(INDEX('Evidence střelců a nástřel'!L$7:L$107,$B62) &lt;&gt;"", INDEX('Evidence střelců a nástřel'!L$7:L$107,$B62), ""), "")</f>
        <v/>
      </c>
      <c r="L62" s="19" t="str">
        <f>IF($B62&lt;&gt;"", IF(INDEX('Evidence střelců a nástřel'!M$7:M$107,$B62) &lt;&gt;"", INDEX('Evidence střelců a nástřel'!M$7:M$107,$B62), ""), "")</f>
        <v/>
      </c>
      <c r="M62" s="19" t="str">
        <f>IF($B62&lt;&gt;"", IF(INDEX('Evidence střelců a nástřel'!N$7:N$107,$B62) &lt;&gt;"", INDEX('Evidence střelců a nástřel'!N$7:N$107,$B62), ""), "")</f>
        <v/>
      </c>
      <c r="N62" s="19" t="str">
        <f>IF($B62&lt;&gt;"", IF(INDEX('Evidence střelců a nástřel'!O$7:O$107,$B62) &lt;&gt;"", INDEX('Evidence střelců a nástřel'!O$7:O$107,$B62), ""), "")</f>
        <v/>
      </c>
      <c r="O62" s="18" t="str">
        <f t="shared" si="0"/>
        <v/>
      </c>
      <c r="P62" s="19" t="str">
        <f>IF($B62&lt;&gt;"", IF(AND(INDEX('Evidence střelců a nástřel'!P$7:P$107,$B62)&lt;&gt;"", Nastavení!$B$5="NE"), INDEX('Evidence střelců a nástřel'!P$7:P$107,$B62), ""), "")</f>
        <v/>
      </c>
      <c r="Q62" s="18" t="str">
        <f>IF($B62&lt;&gt;"", IF(INDEX('Evidence střelců a nástřel'!Q$7:Q$107,$B62) &gt; 0, INDEX('Evidence střelců a nástřel'!Q$7:Q$107,$B62), ""), "")</f>
        <v/>
      </c>
      <c r="R62" s="18" t="str">
        <f t="shared" si="1"/>
        <v/>
      </c>
      <c r="S62" t="str">
        <f>IF($B62&lt;&gt;"", IF(INDEX('Evidence střelců a nástřel'!#REF!,$B62) &gt; 0, INDEX('Evidence střelců a nástřel'!#REF!,$B62), ""), "")</f>
        <v/>
      </c>
    </row>
    <row r="63" spans="1:19">
      <c r="A63" s="18" t="str">
        <f>IF(AND($B63 &lt;&gt; "", COUNT(E63:N63) &gt; 0), INDEX('Pomocné pořadí jednotlivci'!O$7:O$107,$B63), "")</f>
        <v/>
      </c>
      <c r="B63" s="18" t="str">
        <f>IF(ISNUMBER(MATCH(ROW()-6,'Pomocné pořadí jednotlivci'!$R$7:$R$107,0)),INDEX('Evidence střelců a nástřel'!$A$7:$A$107,MATCH(ROW()-6,'Pomocné pořadí jednotlivci'!$R$7:$R$107,0),1),"")</f>
        <v/>
      </c>
      <c r="C63" s="33" t="str">
        <f>IF($B63&lt;&gt;"", IF(INDEX('Evidence střelců a nástřel'!$C$7:$C$107,$B63) = 0, "", UPPER(INDEX('Evidence střelců a nástřel'!$C$7:$C$107,$B63))),"")</f>
        <v/>
      </c>
      <c r="D63" s="80" t="str">
        <f>IF($B63&lt;&gt;"",TRIM(INDEX('Evidence střelců a nástřel'!E$7:E$107,$B63)),"")</f>
        <v/>
      </c>
      <c r="E63" s="19" t="str">
        <f>IF($B63&lt;&gt;"", IF(INDEX('Evidence střelců a nástřel'!F$7:F$107,$B63) &lt;&gt;"", INDEX('Evidence střelců a nástřel'!F$7:F$107,$B63), ""), "")</f>
        <v/>
      </c>
      <c r="F63" s="19" t="str">
        <f>IF($B63&lt;&gt;"", IF(INDEX('Evidence střelců a nástřel'!G$7:G$107,$B63) &lt;&gt;"", INDEX('Evidence střelců a nástřel'!G$7:G$107,$B63), ""), "")</f>
        <v/>
      </c>
      <c r="G63" s="19" t="str">
        <f>IF($B63&lt;&gt;"", IF(INDEX('Evidence střelců a nástřel'!H$7:H$107,$B63) &lt;&gt;"", INDEX('Evidence střelců a nástřel'!H$7:H$107,$B63), ""), "")</f>
        <v/>
      </c>
      <c r="H63" s="19" t="str">
        <f>IF($B63&lt;&gt;"", IF(INDEX('Evidence střelců a nástřel'!I$7:I$107,$B63) &lt;&gt;"", INDEX('Evidence střelců a nástřel'!I$7:I$107,$B63), ""), "")</f>
        <v/>
      </c>
      <c r="I63" s="19" t="str">
        <f>IF($B63&lt;&gt;"", IF(INDEX('Evidence střelců a nástřel'!J$7:J$107,$B63) &lt;&gt;"", INDEX('Evidence střelců a nástřel'!J$7:J$107,$B63), ""), "")</f>
        <v/>
      </c>
      <c r="J63" s="19" t="str">
        <f>IF($B63&lt;&gt;"", IF(INDEX('Evidence střelců a nástřel'!K$7:K$107,$B63) &lt;&gt;"", INDEX('Evidence střelců a nástřel'!K$7:K$107,$B63), ""), "")</f>
        <v/>
      </c>
      <c r="K63" s="19" t="str">
        <f>IF($B63&lt;&gt;"", IF(INDEX('Evidence střelců a nástřel'!L$7:L$107,$B63) &lt;&gt;"", INDEX('Evidence střelců a nástřel'!L$7:L$107,$B63), ""), "")</f>
        <v/>
      </c>
      <c r="L63" s="19" t="str">
        <f>IF($B63&lt;&gt;"", IF(INDEX('Evidence střelců a nástřel'!M$7:M$107,$B63) &lt;&gt;"", INDEX('Evidence střelců a nástřel'!M$7:M$107,$B63), ""), "")</f>
        <v/>
      </c>
      <c r="M63" s="19" t="str">
        <f>IF($B63&lt;&gt;"", IF(INDEX('Evidence střelců a nástřel'!N$7:N$107,$B63) &lt;&gt;"", INDEX('Evidence střelců a nástřel'!N$7:N$107,$B63), ""), "")</f>
        <v/>
      </c>
      <c r="N63" s="19" t="str">
        <f>IF($B63&lt;&gt;"", IF(INDEX('Evidence střelců a nástřel'!O$7:O$107,$B63) &lt;&gt;"", INDEX('Evidence střelců a nástřel'!O$7:O$107,$B63), ""), "")</f>
        <v/>
      </c>
      <c r="O63" s="18" t="str">
        <f t="shared" si="0"/>
        <v/>
      </c>
      <c r="P63" s="19" t="str">
        <f>IF($B63&lt;&gt;"", IF(AND(INDEX('Evidence střelců a nástřel'!P$7:P$107,$B63)&lt;&gt;"", Nastavení!$B$5="NE"), INDEX('Evidence střelců a nástřel'!P$7:P$107,$B63), ""), "")</f>
        <v/>
      </c>
      <c r="Q63" s="18" t="str">
        <f>IF($B63&lt;&gt;"", IF(INDEX('Evidence střelců a nástřel'!Q$7:Q$107,$B63) &gt; 0, INDEX('Evidence střelců a nástřel'!Q$7:Q$107,$B63), ""), "")</f>
        <v/>
      </c>
      <c r="R63" s="18" t="str">
        <f t="shared" si="1"/>
        <v/>
      </c>
      <c r="S63" t="str">
        <f>IF($B63&lt;&gt;"", IF(INDEX('Evidence střelců a nástřel'!#REF!,$B63) &gt; 0, INDEX('Evidence střelců a nástřel'!#REF!,$B63), ""), "")</f>
        <v/>
      </c>
    </row>
    <row r="64" spans="1:19">
      <c r="A64" s="18" t="str">
        <f>IF(AND($B64 &lt;&gt; "", COUNT(E64:N64) &gt; 0), INDEX('Pomocné pořadí jednotlivci'!O$7:O$107,$B64), "")</f>
        <v/>
      </c>
      <c r="B64" s="18" t="str">
        <f>IF(ISNUMBER(MATCH(ROW()-6,'Pomocné pořadí jednotlivci'!$R$7:$R$107,0)),INDEX('Evidence střelců a nástřel'!$A$7:$A$107,MATCH(ROW()-6,'Pomocné pořadí jednotlivci'!$R$7:$R$107,0),1),"")</f>
        <v/>
      </c>
      <c r="C64" s="33" t="str">
        <f>IF($B64&lt;&gt;"", IF(INDEX('Evidence střelců a nástřel'!$C$7:$C$107,$B64) = 0, "", UPPER(INDEX('Evidence střelců a nástřel'!$C$7:$C$107,$B64))),"")</f>
        <v/>
      </c>
      <c r="D64" s="80" t="str">
        <f>IF($B64&lt;&gt;"",TRIM(INDEX('Evidence střelců a nástřel'!E$7:E$107,$B64)),"")</f>
        <v/>
      </c>
      <c r="E64" s="19" t="str">
        <f>IF($B64&lt;&gt;"", IF(INDEX('Evidence střelců a nástřel'!F$7:F$107,$B64) &lt;&gt;"", INDEX('Evidence střelců a nástřel'!F$7:F$107,$B64), ""), "")</f>
        <v/>
      </c>
      <c r="F64" s="19" t="str">
        <f>IF($B64&lt;&gt;"", IF(INDEX('Evidence střelců a nástřel'!G$7:G$107,$B64) &lt;&gt;"", INDEX('Evidence střelců a nástřel'!G$7:G$107,$B64), ""), "")</f>
        <v/>
      </c>
      <c r="G64" s="19" t="str">
        <f>IF($B64&lt;&gt;"", IF(INDEX('Evidence střelců a nástřel'!H$7:H$107,$B64) &lt;&gt;"", INDEX('Evidence střelců a nástřel'!H$7:H$107,$B64), ""), "")</f>
        <v/>
      </c>
      <c r="H64" s="19" t="str">
        <f>IF($B64&lt;&gt;"", IF(INDEX('Evidence střelců a nástřel'!I$7:I$107,$B64) &lt;&gt;"", INDEX('Evidence střelců a nástřel'!I$7:I$107,$B64), ""), "")</f>
        <v/>
      </c>
      <c r="I64" s="19" t="str">
        <f>IF($B64&lt;&gt;"", IF(INDEX('Evidence střelců a nástřel'!J$7:J$107,$B64) &lt;&gt;"", INDEX('Evidence střelců a nástřel'!J$7:J$107,$B64), ""), "")</f>
        <v/>
      </c>
      <c r="J64" s="19" t="str">
        <f>IF($B64&lt;&gt;"", IF(INDEX('Evidence střelců a nástřel'!K$7:K$107,$B64) &lt;&gt;"", INDEX('Evidence střelců a nástřel'!K$7:K$107,$B64), ""), "")</f>
        <v/>
      </c>
      <c r="K64" s="19" t="str">
        <f>IF($B64&lt;&gt;"", IF(INDEX('Evidence střelců a nástřel'!L$7:L$107,$B64) &lt;&gt;"", INDEX('Evidence střelců a nástřel'!L$7:L$107,$B64), ""), "")</f>
        <v/>
      </c>
      <c r="L64" s="19" t="str">
        <f>IF($B64&lt;&gt;"", IF(INDEX('Evidence střelců a nástřel'!M$7:M$107,$B64) &lt;&gt;"", INDEX('Evidence střelců a nástřel'!M$7:M$107,$B64), ""), "")</f>
        <v/>
      </c>
      <c r="M64" s="19" t="str">
        <f>IF($B64&lt;&gt;"", IF(INDEX('Evidence střelců a nástřel'!N$7:N$107,$B64) &lt;&gt;"", INDEX('Evidence střelců a nástřel'!N$7:N$107,$B64), ""), "")</f>
        <v/>
      </c>
      <c r="N64" s="19" t="str">
        <f>IF($B64&lt;&gt;"", IF(INDEX('Evidence střelců a nástřel'!O$7:O$107,$B64) &lt;&gt;"", INDEX('Evidence střelců a nástřel'!O$7:O$107,$B64), ""), "")</f>
        <v/>
      </c>
      <c r="O64" s="18" t="str">
        <f t="shared" si="0"/>
        <v/>
      </c>
      <c r="P64" s="19" t="str">
        <f>IF($B64&lt;&gt;"", IF(AND(INDEX('Evidence střelců a nástřel'!P$7:P$107,$B64)&lt;&gt;"", Nastavení!$B$5="NE"), INDEX('Evidence střelců a nástřel'!P$7:P$107,$B64), ""), "")</f>
        <v/>
      </c>
      <c r="Q64" s="18" t="str">
        <f>IF($B64&lt;&gt;"", IF(INDEX('Evidence střelců a nástřel'!Q$7:Q$107,$B64) &gt; 0, INDEX('Evidence střelců a nástřel'!Q$7:Q$107,$B64), ""), "")</f>
        <v/>
      </c>
      <c r="R64" s="18" t="str">
        <f t="shared" si="1"/>
        <v/>
      </c>
      <c r="S64" t="str">
        <f>IF($B64&lt;&gt;"", IF(INDEX('Evidence střelců a nástřel'!#REF!,$B64) &gt; 0, INDEX('Evidence střelců a nástřel'!#REF!,$B64), ""), "")</f>
        <v/>
      </c>
    </row>
    <row r="65" spans="1:19">
      <c r="A65" s="18" t="str">
        <f>IF(AND($B65 &lt;&gt; "", COUNT(E65:N65) &gt; 0), INDEX('Pomocné pořadí jednotlivci'!O$7:O$107,$B65), "")</f>
        <v/>
      </c>
      <c r="B65" s="18" t="str">
        <f>IF(ISNUMBER(MATCH(ROW()-6,'Pomocné pořadí jednotlivci'!$R$7:$R$107,0)),INDEX('Evidence střelců a nástřel'!$A$7:$A$107,MATCH(ROW()-6,'Pomocné pořadí jednotlivci'!$R$7:$R$107,0),1),"")</f>
        <v/>
      </c>
      <c r="C65" s="33" t="str">
        <f>IF($B65&lt;&gt;"", IF(INDEX('Evidence střelců a nástřel'!$C$7:$C$107,$B65) = 0, "", UPPER(INDEX('Evidence střelců a nástřel'!$C$7:$C$107,$B65))),"")</f>
        <v/>
      </c>
      <c r="D65" s="80" t="str">
        <f>IF($B65&lt;&gt;"",TRIM(INDEX('Evidence střelců a nástřel'!E$7:E$107,$B65)),"")</f>
        <v/>
      </c>
      <c r="E65" s="19" t="str">
        <f>IF($B65&lt;&gt;"", IF(INDEX('Evidence střelců a nástřel'!F$7:F$107,$B65) &lt;&gt;"", INDEX('Evidence střelců a nástřel'!F$7:F$107,$B65), ""), "")</f>
        <v/>
      </c>
      <c r="F65" s="19" t="str">
        <f>IF($B65&lt;&gt;"", IF(INDEX('Evidence střelců a nástřel'!G$7:G$107,$B65) &lt;&gt;"", INDEX('Evidence střelců a nástřel'!G$7:G$107,$B65), ""), "")</f>
        <v/>
      </c>
      <c r="G65" s="19" t="str">
        <f>IF($B65&lt;&gt;"", IF(INDEX('Evidence střelců a nástřel'!H$7:H$107,$B65) &lt;&gt;"", INDEX('Evidence střelců a nástřel'!H$7:H$107,$B65), ""), "")</f>
        <v/>
      </c>
      <c r="H65" s="19" t="str">
        <f>IF($B65&lt;&gt;"", IF(INDEX('Evidence střelců a nástřel'!I$7:I$107,$B65) &lt;&gt;"", INDEX('Evidence střelců a nástřel'!I$7:I$107,$B65), ""), "")</f>
        <v/>
      </c>
      <c r="I65" s="19" t="str">
        <f>IF($B65&lt;&gt;"", IF(INDEX('Evidence střelců a nástřel'!J$7:J$107,$B65) &lt;&gt;"", INDEX('Evidence střelců a nástřel'!J$7:J$107,$B65), ""), "")</f>
        <v/>
      </c>
      <c r="J65" s="19" t="str">
        <f>IF($B65&lt;&gt;"", IF(INDEX('Evidence střelců a nástřel'!K$7:K$107,$B65) &lt;&gt;"", INDEX('Evidence střelců a nástřel'!K$7:K$107,$B65), ""), "")</f>
        <v/>
      </c>
      <c r="K65" s="19" t="str">
        <f>IF($B65&lt;&gt;"", IF(INDEX('Evidence střelců a nástřel'!L$7:L$107,$B65) &lt;&gt;"", INDEX('Evidence střelců a nástřel'!L$7:L$107,$B65), ""), "")</f>
        <v/>
      </c>
      <c r="L65" s="19" t="str">
        <f>IF($B65&lt;&gt;"", IF(INDEX('Evidence střelců a nástřel'!M$7:M$107,$B65) &lt;&gt;"", INDEX('Evidence střelců a nástřel'!M$7:M$107,$B65), ""), "")</f>
        <v/>
      </c>
      <c r="M65" s="19" t="str">
        <f>IF($B65&lt;&gt;"", IF(INDEX('Evidence střelců a nástřel'!N$7:N$107,$B65) &lt;&gt;"", INDEX('Evidence střelců a nástřel'!N$7:N$107,$B65), ""), "")</f>
        <v/>
      </c>
      <c r="N65" s="19" t="str">
        <f>IF($B65&lt;&gt;"", IF(INDEX('Evidence střelců a nástřel'!O$7:O$107,$B65) &lt;&gt;"", INDEX('Evidence střelců a nástřel'!O$7:O$107,$B65), ""), "")</f>
        <v/>
      </c>
      <c r="O65" s="18" t="str">
        <f t="shared" si="0"/>
        <v/>
      </c>
      <c r="P65" s="19" t="str">
        <f>IF($B65&lt;&gt;"", IF(AND(INDEX('Evidence střelců a nástřel'!P$7:P$107,$B65)&lt;&gt;"", Nastavení!$B$5="NE"), INDEX('Evidence střelců a nástřel'!P$7:P$107,$B65), ""), "")</f>
        <v/>
      </c>
      <c r="Q65" s="18" t="str">
        <f>IF($B65&lt;&gt;"", IF(INDEX('Evidence střelců a nástřel'!Q$7:Q$107,$B65) &gt; 0, INDEX('Evidence střelců a nástřel'!Q$7:Q$107,$B65), ""), "")</f>
        <v/>
      </c>
      <c r="R65" s="18" t="str">
        <f t="shared" si="1"/>
        <v/>
      </c>
      <c r="S65" t="str">
        <f>IF($B65&lt;&gt;"", IF(INDEX('Evidence střelců a nástřel'!#REF!,$B65) &gt; 0, INDEX('Evidence střelců a nástřel'!#REF!,$B65), ""), "")</f>
        <v/>
      </c>
    </row>
    <row r="66" spans="1:19">
      <c r="A66" s="18" t="str">
        <f>IF(AND($B66 &lt;&gt; "", COUNT(E66:N66) &gt; 0), INDEX('Pomocné pořadí jednotlivci'!O$7:O$107,$B66), "")</f>
        <v/>
      </c>
      <c r="B66" s="18" t="str">
        <f>IF(ISNUMBER(MATCH(ROW()-6,'Pomocné pořadí jednotlivci'!$R$7:$R$107,0)),INDEX('Evidence střelců a nástřel'!$A$7:$A$107,MATCH(ROW()-6,'Pomocné pořadí jednotlivci'!$R$7:$R$107,0),1),"")</f>
        <v/>
      </c>
      <c r="C66" s="33" t="str">
        <f>IF($B66&lt;&gt;"", IF(INDEX('Evidence střelců a nástřel'!$C$7:$C$107,$B66) = 0, "", UPPER(INDEX('Evidence střelců a nástřel'!$C$7:$C$107,$B66))),"")</f>
        <v/>
      </c>
      <c r="D66" s="80" t="str">
        <f>IF($B66&lt;&gt;"",TRIM(INDEX('Evidence střelců a nástřel'!E$7:E$107,$B66)),"")</f>
        <v/>
      </c>
      <c r="E66" s="19" t="str">
        <f>IF($B66&lt;&gt;"", IF(INDEX('Evidence střelců a nástřel'!F$7:F$107,$B66) &lt;&gt;"", INDEX('Evidence střelců a nástřel'!F$7:F$107,$B66), ""), "")</f>
        <v/>
      </c>
      <c r="F66" s="19" t="str">
        <f>IF($B66&lt;&gt;"", IF(INDEX('Evidence střelců a nástřel'!G$7:G$107,$B66) &lt;&gt;"", INDEX('Evidence střelců a nástřel'!G$7:G$107,$B66), ""), "")</f>
        <v/>
      </c>
      <c r="G66" s="19" t="str">
        <f>IF($B66&lt;&gt;"", IF(INDEX('Evidence střelců a nástřel'!H$7:H$107,$B66) &lt;&gt;"", INDEX('Evidence střelců a nástřel'!H$7:H$107,$B66), ""), "")</f>
        <v/>
      </c>
      <c r="H66" s="19" t="str">
        <f>IF($B66&lt;&gt;"", IF(INDEX('Evidence střelců a nástřel'!I$7:I$107,$B66) &lt;&gt;"", INDEX('Evidence střelců a nástřel'!I$7:I$107,$B66), ""), "")</f>
        <v/>
      </c>
      <c r="I66" s="19" t="str">
        <f>IF($B66&lt;&gt;"", IF(INDEX('Evidence střelců a nástřel'!J$7:J$107,$B66) &lt;&gt;"", INDEX('Evidence střelců a nástřel'!J$7:J$107,$B66), ""), "")</f>
        <v/>
      </c>
      <c r="J66" s="19" t="str">
        <f>IF($B66&lt;&gt;"", IF(INDEX('Evidence střelců a nástřel'!K$7:K$107,$B66) &lt;&gt;"", INDEX('Evidence střelců a nástřel'!K$7:K$107,$B66), ""), "")</f>
        <v/>
      </c>
      <c r="K66" s="19" t="str">
        <f>IF($B66&lt;&gt;"", IF(INDEX('Evidence střelců a nástřel'!L$7:L$107,$B66) &lt;&gt;"", INDEX('Evidence střelců a nástřel'!L$7:L$107,$B66), ""), "")</f>
        <v/>
      </c>
      <c r="L66" s="19" t="str">
        <f>IF($B66&lt;&gt;"", IF(INDEX('Evidence střelců a nástřel'!M$7:M$107,$B66) &lt;&gt;"", INDEX('Evidence střelců a nástřel'!M$7:M$107,$B66), ""), "")</f>
        <v/>
      </c>
      <c r="M66" s="19" t="str">
        <f>IF($B66&lt;&gt;"", IF(INDEX('Evidence střelců a nástřel'!N$7:N$107,$B66) &lt;&gt;"", INDEX('Evidence střelců a nástřel'!N$7:N$107,$B66), ""), "")</f>
        <v/>
      </c>
      <c r="N66" s="19" t="str">
        <f>IF($B66&lt;&gt;"", IF(INDEX('Evidence střelců a nástřel'!O$7:O$107,$B66) &lt;&gt;"", INDEX('Evidence střelců a nástřel'!O$7:O$107,$B66), ""), "")</f>
        <v/>
      </c>
      <c r="O66" s="18" t="str">
        <f t="shared" si="0"/>
        <v/>
      </c>
      <c r="P66" s="19" t="str">
        <f>IF($B66&lt;&gt;"", IF(AND(INDEX('Evidence střelců a nástřel'!P$7:P$107,$B66)&lt;&gt;"", Nastavení!$B$5="NE"), INDEX('Evidence střelců a nástřel'!P$7:P$107,$B66), ""), "")</f>
        <v/>
      </c>
      <c r="Q66" s="18" t="str">
        <f>IF($B66&lt;&gt;"", IF(INDEX('Evidence střelců a nástřel'!Q$7:Q$107,$B66) &gt; 0, INDEX('Evidence střelců a nástřel'!Q$7:Q$107,$B66), ""), "")</f>
        <v/>
      </c>
      <c r="R66" s="18" t="str">
        <f t="shared" si="1"/>
        <v/>
      </c>
      <c r="S66" t="str">
        <f>IF($B66&lt;&gt;"", IF(INDEX('Evidence střelců a nástřel'!#REF!,$B66) &gt; 0, INDEX('Evidence střelců a nástřel'!#REF!,$B66), ""), "")</f>
        <v/>
      </c>
    </row>
    <row r="67" spans="1:19">
      <c r="A67" s="18" t="str">
        <f>IF(AND($B67 &lt;&gt; "", COUNT(E67:N67) &gt; 0), INDEX('Pomocné pořadí jednotlivci'!O$7:O$107,$B67), "")</f>
        <v/>
      </c>
      <c r="B67" s="18" t="str">
        <f>IF(ISNUMBER(MATCH(ROW()-6,'Pomocné pořadí jednotlivci'!$R$7:$R$107,0)),INDEX('Evidence střelců a nástřel'!$A$7:$A$107,MATCH(ROW()-6,'Pomocné pořadí jednotlivci'!$R$7:$R$107,0),1),"")</f>
        <v/>
      </c>
      <c r="C67" s="33" t="str">
        <f>IF($B67&lt;&gt;"", IF(INDEX('Evidence střelců a nástřel'!$C$7:$C$107,$B67) = 0, "", UPPER(INDEX('Evidence střelců a nástřel'!$C$7:$C$107,$B67))),"")</f>
        <v/>
      </c>
      <c r="D67" s="80" t="str">
        <f>IF($B67&lt;&gt;"",TRIM(INDEX('Evidence střelců a nástřel'!E$7:E$107,$B67)),"")</f>
        <v/>
      </c>
      <c r="E67" s="19" t="str">
        <f>IF($B67&lt;&gt;"", IF(INDEX('Evidence střelců a nástřel'!F$7:F$107,$B67) &lt;&gt;"", INDEX('Evidence střelců a nástřel'!F$7:F$107,$B67), ""), "")</f>
        <v/>
      </c>
      <c r="F67" s="19" t="str">
        <f>IF($B67&lt;&gt;"", IF(INDEX('Evidence střelců a nástřel'!G$7:G$107,$B67) &lt;&gt;"", INDEX('Evidence střelců a nástřel'!G$7:G$107,$B67), ""), "")</f>
        <v/>
      </c>
      <c r="G67" s="19" t="str">
        <f>IF($B67&lt;&gt;"", IF(INDEX('Evidence střelců a nástřel'!H$7:H$107,$B67) &lt;&gt;"", INDEX('Evidence střelců a nástřel'!H$7:H$107,$B67), ""), "")</f>
        <v/>
      </c>
      <c r="H67" s="19" t="str">
        <f>IF($B67&lt;&gt;"", IF(INDEX('Evidence střelců a nástřel'!I$7:I$107,$B67) &lt;&gt;"", INDEX('Evidence střelců a nástřel'!I$7:I$107,$B67), ""), "")</f>
        <v/>
      </c>
      <c r="I67" s="19" t="str">
        <f>IF($B67&lt;&gt;"", IF(INDEX('Evidence střelců a nástřel'!J$7:J$107,$B67) &lt;&gt;"", INDEX('Evidence střelců a nástřel'!J$7:J$107,$B67), ""), "")</f>
        <v/>
      </c>
      <c r="J67" s="19" t="str">
        <f>IF($B67&lt;&gt;"", IF(INDEX('Evidence střelců a nástřel'!K$7:K$107,$B67) &lt;&gt;"", INDEX('Evidence střelců a nástřel'!K$7:K$107,$B67), ""), "")</f>
        <v/>
      </c>
      <c r="K67" s="19" t="str">
        <f>IF($B67&lt;&gt;"", IF(INDEX('Evidence střelců a nástřel'!L$7:L$107,$B67) &lt;&gt;"", INDEX('Evidence střelců a nástřel'!L$7:L$107,$B67), ""), "")</f>
        <v/>
      </c>
      <c r="L67" s="19" t="str">
        <f>IF($B67&lt;&gt;"", IF(INDEX('Evidence střelců a nástřel'!M$7:M$107,$B67) &lt;&gt;"", INDEX('Evidence střelců a nástřel'!M$7:M$107,$B67), ""), "")</f>
        <v/>
      </c>
      <c r="M67" s="19" t="str">
        <f>IF($B67&lt;&gt;"", IF(INDEX('Evidence střelců a nástřel'!N$7:N$107,$B67) &lt;&gt;"", INDEX('Evidence střelců a nástřel'!N$7:N$107,$B67), ""), "")</f>
        <v/>
      </c>
      <c r="N67" s="19" t="str">
        <f>IF($B67&lt;&gt;"", IF(INDEX('Evidence střelců a nástřel'!O$7:O$107,$B67) &lt;&gt;"", INDEX('Evidence střelců a nástřel'!O$7:O$107,$B67), ""), "")</f>
        <v/>
      </c>
      <c r="O67" s="18" t="str">
        <f t="shared" si="0"/>
        <v/>
      </c>
      <c r="P67" s="19" t="str">
        <f>IF($B67&lt;&gt;"", IF(AND(INDEX('Evidence střelců a nástřel'!P$7:P$107,$B67)&lt;&gt;"", Nastavení!$B$5="NE"), INDEX('Evidence střelců a nástřel'!P$7:P$107,$B67), ""), "")</f>
        <v/>
      </c>
      <c r="Q67" s="18" t="str">
        <f>IF($B67&lt;&gt;"", IF(INDEX('Evidence střelců a nástřel'!Q$7:Q$107,$B67) &gt; 0, INDEX('Evidence střelců a nástřel'!Q$7:Q$107,$B67), ""), "")</f>
        <v/>
      </c>
      <c r="R67" s="18" t="str">
        <f t="shared" si="1"/>
        <v/>
      </c>
      <c r="S67" t="str">
        <f>IF($B67&lt;&gt;"", IF(INDEX('Evidence střelců a nástřel'!#REF!,$B67) &gt; 0, INDEX('Evidence střelců a nástřel'!#REF!,$B67), ""), "")</f>
        <v/>
      </c>
    </row>
    <row r="68" spans="1:19">
      <c r="A68" s="18" t="str">
        <f>IF(AND($B68 &lt;&gt; "", COUNT(E68:N68) &gt; 0), INDEX('Pomocné pořadí jednotlivci'!O$7:O$107,$B68), "")</f>
        <v/>
      </c>
      <c r="B68" s="18" t="str">
        <f>IF(ISNUMBER(MATCH(ROW()-6,'Pomocné pořadí jednotlivci'!$R$7:$R$107,0)),INDEX('Evidence střelců a nástřel'!$A$7:$A$107,MATCH(ROW()-6,'Pomocné pořadí jednotlivci'!$R$7:$R$107,0),1),"")</f>
        <v/>
      </c>
      <c r="C68" s="33" t="str">
        <f>IF($B68&lt;&gt;"", IF(INDEX('Evidence střelců a nástřel'!$C$7:$C$107,$B68) = 0, "", UPPER(INDEX('Evidence střelců a nástřel'!$C$7:$C$107,$B68))),"")</f>
        <v/>
      </c>
      <c r="D68" s="80" t="str">
        <f>IF($B68&lt;&gt;"",TRIM(INDEX('Evidence střelců a nástřel'!E$7:E$107,$B68)),"")</f>
        <v/>
      </c>
      <c r="E68" s="19" t="str">
        <f>IF($B68&lt;&gt;"", IF(INDEX('Evidence střelců a nástřel'!F$7:F$107,$B68) &lt;&gt;"", INDEX('Evidence střelců a nástřel'!F$7:F$107,$B68), ""), "")</f>
        <v/>
      </c>
      <c r="F68" s="19" t="str">
        <f>IF($B68&lt;&gt;"", IF(INDEX('Evidence střelců a nástřel'!G$7:G$107,$B68) &lt;&gt;"", INDEX('Evidence střelců a nástřel'!G$7:G$107,$B68), ""), "")</f>
        <v/>
      </c>
      <c r="G68" s="19" t="str">
        <f>IF($B68&lt;&gt;"", IF(INDEX('Evidence střelců a nástřel'!H$7:H$107,$B68) &lt;&gt;"", INDEX('Evidence střelců a nástřel'!H$7:H$107,$B68), ""), "")</f>
        <v/>
      </c>
      <c r="H68" s="19" t="str">
        <f>IF($B68&lt;&gt;"", IF(INDEX('Evidence střelců a nástřel'!I$7:I$107,$B68) &lt;&gt;"", INDEX('Evidence střelců a nástřel'!I$7:I$107,$B68), ""), "")</f>
        <v/>
      </c>
      <c r="I68" s="19" t="str">
        <f>IF($B68&lt;&gt;"", IF(INDEX('Evidence střelců a nástřel'!J$7:J$107,$B68) &lt;&gt;"", INDEX('Evidence střelců a nástřel'!J$7:J$107,$B68), ""), "")</f>
        <v/>
      </c>
      <c r="J68" s="19" t="str">
        <f>IF($B68&lt;&gt;"", IF(INDEX('Evidence střelců a nástřel'!K$7:K$107,$B68) &lt;&gt;"", INDEX('Evidence střelců a nástřel'!K$7:K$107,$B68), ""), "")</f>
        <v/>
      </c>
      <c r="K68" s="19" t="str">
        <f>IF($B68&lt;&gt;"", IF(INDEX('Evidence střelců a nástřel'!L$7:L$107,$B68) &lt;&gt;"", INDEX('Evidence střelců a nástřel'!L$7:L$107,$B68), ""), "")</f>
        <v/>
      </c>
      <c r="L68" s="19" t="str">
        <f>IF($B68&lt;&gt;"", IF(INDEX('Evidence střelců a nástřel'!M$7:M$107,$B68) &lt;&gt;"", INDEX('Evidence střelců a nástřel'!M$7:M$107,$B68), ""), "")</f>
        <v/>
      </c>
      <c r="M68" s="19" t="str">
        <f>IF($B68&lt;&gt;"", IF(INDEX('Evidence střelců a nástřel'!N$7:N$107,$B68) &lt;&gt;"", INDEX('Evidence střelců a nástřel'!N$7:N$107,$B68), ""), "")</f>
        <v/>
      </c>
      <c r="N68" s="19" t="str">
        <f>IF($B68&lt;&gt;"", IF(INDEX('Evidence střelců a nástřel'!O$7:O$107,$B68) &lt;&gt;"", INDEX('Evidence střelců a nástřel'!O$7:O$107,$B68), ""), "")</f>
        <v/>
      </c>
      <c r="O68" s="18" t="str">
        <f t="shared" si="0"/>
        <v/>
      </c>
      <c r="P68" s="19" t="str">
        <f>IF($B68&lt;&gt;"", IF(AND(INDEX('Evidence střelců a nástřel'!P$7:P$107,$B68)&lt;&gt;"", Nastavení!$B$5="NE"), INDEX('Evidence střelců a nástřel'!P$7:P$107,$B68), ""), "")</f>
        <v/>
      </c>
      <c r="Q68" s="18" t="str">
        <f>IF($B68&lt;&gt;"", IF(INDEX('Evidence střelců a nástřel'!Q$7:Q$107,$B68) &gt; 0, INDEX('Evidence střelců a nástřel'!Q$7:Q$107,$B68), ""), "")</f>
        <v/>
      </c>
      <c r="R68" s="18" t="str">
        <f t="shared" si="1"/>
        <v/>
      </c>
      <c r="S68" t="str">
        <f>IF($B68&lt;&gt;"", IF(INDEX('Evidence střelců a nástřel'!#REF!,$B68) &gt; 0, INDEX('Evidence střelců a nástřel'!#REF!,$B68), ""), "")</f>
        <v/>
      </c>
    </row>
    <row r="69" spans="1:19">
      <c r="A69" s="18" t="str">
        <f>IF(AND($B69 &lt;&gt; "", COUNT(E69:N69) &gt; 0), INDEX('Pomocné pořadí jednotlivci'!O$7:O$107,$B69), "")</f>
        <v/>
      </c>
      <c r="B69" s="18" t="str">
        <f>IF(ISNUMBER(MATCH(ROW()-6,'Pomocné pořadí jednotlivci'!$R$7:$R$107,0)),INDEX('Evidence střelců a nástřel'!$A$7:$A$107,MATCH(ROW()-6,'Pomocné pořadí jednotlivci'!$R$7:$R$107,0),1),"")</f>
        <v/>
      </c>
      <c r="C69" s="33" t="str">
        <f>IF($B69&lt;&gt;"", IF(INDEX('Evidence střelců a nástřel'!$C$7:$C$107,$B69) = 0, "", UPPER(INDEX('Evidence střelců a nástřel'!$C$7:$C$107,$B69))),"")</f>
        <v/>
      </c>
      <c r="D69" s="80" t="str">
        <f>IF($B69&lt;&gt;"",TRIM(INDEX('Evidence střelců a nástřel'!E$7:E$107,$B69)),"")</f>
        <v/>
      </c>
      <c r="E69" s="19" t="str">
        <f>IF($B69&lt;&gt;"", IF(INDEX('Evidence střelců a nástřel'!F$7:F$107,$B69) &lt;&gt;"", INDEX('Evidence střelců a nástřel'!F$7:F$107,$B69), ""), "")</f>
        <v/>
      </c>
      <c r="F69" s="19" t="str">
        <f>IF($B69&lt;&gt;"", IF(INDEX('Evidence střelců a nástřel'!G$7:G$107,$B69) &lt;&gt;"", INDEX('Evidence střelců a nástřel'!G$7:G$107,$B69), ""), "")</f>
        <v/>
      </c>
      <c r="G69" s="19" t="str">
        <f>IF($B69&lt;&gt;"", IF(INDEX('Evidence střelců a nástřel'!H$7:H$107,$B69) &lt;&gt;"", INDEX('Evidence střelců a nástřel'!H$7:H$107,$B69), ""), "")</f>
        <v/>
      </c>
      <c r="H69" s="19" t="str">
        <f>IF($B69&lt;&gt;"", IF(INDEX('Evidence střelců a nástřel'!I$7:I$107,$B69) &lt;&gt;"", INDEX('Evidence střelců a nástřel'!I$7:I$107,$B69), ""), "")</f>
        <v/>
      </c>
      <c r="I69" s="19" t="str">
        <f>IF($B69&lt;&gt;"", IF(INDEX('Evidence střelců a nástřel'!J$7:J$107,$B69) &lt;&gt;"", INDEX('Evidence střelců a nástřel'!J$7:J$107,$B69), ""), "")</f>
        <v/>
      </c>
      <c r="J69" s="19" t="str">
        <f>IF($B69&lt;&gt;"", IF(INDEX('Evidence střelců a nástřel'!K$7:K$107,$B69) &lt;&gt;"", INDEX('Evidence střelců a nástřel'!K$7:K$107,$B69), ""), "")</f>
        <v/>
      </c>
      <c r="K69" s="19" t="str">
        <f>IF($B69&lt;&gt;"", IF(INDEX('Evidence střelců a nástřel'!L$7:L$107,$B69) &lt;&gt;"", INDEX('Evidence střelců a nástřel'!L$7:L$107,$B69), ""), "")</f>
        <v/>
      </c>
      <c r="L69" s="19" t="str">
        <f>IF($B69&lt;&gt;"", IF(INDEX('Evidence střelců a nástřel'!M$7:M$107,$B69) &lt;&gt;"", INDEX('Evidence střelců a nástřel'!M$7:M$107,$B69), ""), "")</f>
        <v/>
      </c>
      <c r="M69" s="19" t="str">
        <f>IF($B69&lt;&gt;"", IF(INDEX('Evidence střelců a nástřel'!N$7:N$107,$B69) &lt;&gt;"", INDEX('Evidence střelců a nástřel'!N$7:N$107,$B69), ""), "")</f>
        <v/>
      </c>
      <c r="N69" s="19" t="str">
        <f>IF($B69&lt;&gt;"", IF(INDEX('Evidence střelců a nástřel'!O$7:O$107,$B69) &lt;&gt;"", INDEX('Evidence střelců a nástřel'!O$7:O$107,$B69), ""), "")</f>
        <v/>
      </c>
      <c r="O69" s="18" t="str">
        <f t="shared" si="0"/>
        <v/>
      </c>
      <c r="P69" s="19" t="str">
        <f>IF($B69&lt;&gt;"", IF(AND(INDEX('Evidence střelců a nástřel'!P$7:P$107,$B69)&lt;&gt;"", Nastavení!$B$5="NE"), INDEX('Evidence střelců a nástřel'!P$7:P$107,$B69), ""), "")</f>
        <v/>
      </c>
      <c r="Q69" s="18" t="str">
        <f>IF($B69&lt;&gt;"", IF(INDEX('Evidence střelců a nástřel'!Q$7:Q$107,$B69) &gt; 0, INDEX('Evidence střelců a nástřel'!Q$7:Q$107,$B69), ""), "")</f>
        <v/>
      </c>
      <c r="R69" s="18" t="str">
        <f t="shared" si="1"/>
        <v/>
      </c>
      <c r="S69" t="str">
        <f>IF($B69&lt;&gt;"", IF(INDEX('Evidence střelců a nástřel'!#REF!,$B69) &gt; 0, INDEX('Evidence střelců a nástřel'!#REF!,$B69), ""), "")</f>
        <v/>
      </c>
    </row>
    <row r="70" spans="1:19">
      <c r="A70" s="18" t="str">
        <f>IF(AND($B70 &lt;&gt; "", COUNT(E70:N70) &gt; 0), INDEX('Pomocné pořadí jednotlivci'!O$7:O$107,$B70), "")</f>
        <v/>
      </c>
      <c r="B70" s="18" t="str">
        <f>IF(ISNUMBER(MATCH(ROW()-6,'Pomocné pořadí jednotlivci'!$R$7:$R$107,0)),INDEX('Evidence střelců a nástřel'!$A$7:$A$107,MATCH(ROW()-6,'Pomocné pořadí jednotlivci'!$R$7:$R$107,0),1),"")</f>
        <v/>
      </c>
      <c r="C70" s="33" t="str">
        <f>IF($B70&lt;&gt;"", IF(INDEX('Evidence střelců a nástřel'!$C$7:$C$107,$B70) = 0, "", UPPER(INDEX('Evidence střelců a nástřel'!$C$7:$C$107,$B70))),"")</f>
        <v/>
      </c>
      <c r="D70" s="80" t="str">
        <f>IF($B70&lt;&gt;"",TRIM(INDEX('Evidence střelců a nástřel'!E$7:E$107,$B70)),"")</f>
        <v/>
      </c>
      <c r="E70" s="19" t="str">
        <f>IF($B70&lt;&gt;"", IF(INDEX('Evidence střelců a nástřel'!F$7:F$107,$B70) &lt;&gt;"", INDEX('Evidence střelců a nástřel'!F$7:F$107,$B70), ""), "")</f>
        <v/>
      </c>
      <c r="F70" s="19" t="str">
        <f>IF($B70&lt;&gt;"", IF(INDEX('Evidence střelců a nástřel'!G$7:G$107,$B70) &lt;&gt;"", INDEX('Evidence střelců a nástřel'!G$7:G$107,$B70), ""), "")</f>
        <v/>
      </c>
      <c r="G70" s="19" t="str">
        <f>IF($B70&lt;&gt;"", IF(INDEX('Evidence střelců a nástřel'!H$7:H$107,$B70) &lt;&gt;"", INDEX('Evidence střelců a nástřel'!H$7:H$107,$B70), ""), "")</f>
        <v/>
      </c>
      <c r="H70" s="19" t="str">
        <f>IF($B70&lt;&gt;"", IF(INDEX('Evidence střelců a nástřel'!I$7:I$107,$B70) &lt;&gt;"", INDEX('Evidence střelců a nástřel'!I$7:I$107,$B70), ""), "")</f>
        <v/>
      </c>
      <c r="I70" s="19" t="str">
        <f>IF($B70&lt;&gt;"", IF(INDEX('Evidence střelců a nástřel'!J$7:J$107,$B70) &lt;&gt;"", INDEX('Evidence střelců a nástřel'!J$7:J$107,$B70), ""), "")</f>
        <v/>
      </c>
      <c r="J70" s="19" t="str">
        <f>IF($B70&lt;&gt;"", IF(INDEX('Evidence střelců a nástřel'!K$7:K$107,$B70) &lt;&gt;"", INDEX('Evidence střelců a nástřel'!K$7:K$107,$B70), ""), "")</f>
        <v/>
      </c>
      <c r="K70" s="19" t="str">
        <f>IF($B70&lt;&gt;"", IF(INDEX('Evidence střelců a nástřel'!L$7:L$107,$B70) &lt;&gt;"", INDEX('Evidence střelců a nástřel'!L$7:L$107,$B70), ""), "")</f>
        <v/>
      </c>
      <c r="L70" s="19" t="str">
        <f>IF($B70&lt;&gt;"", IF(INDEX('Evidence střelců a nástřel'!M$7:M$107,$B70) &lt;&gt;"", INDEX('Evidence střelců a nástřel'!M$7:M$107,$B70), ""), "")</f>
        <v/>
      </c>
      <c r="M70" s="19" t="str">
        <f>IF($B70&lt;&gt;"", IF(INDEX('Evidence střelců a nástřel'!N$7:N$107,$B70) &lt;&gt;"", INDEX('Evidence střelců a nástřel'!N$7:N$107,$B70), ""), "")</f>
        <v/>
      </c>
      <c r="N70" s="19" t="str">
        <f>IF($B70&lt;&gt;"", IF(INDEX('Evidence střelců a nástřel'!O$7:O$107,$B70) &lt;&gt;"", INDEX('Evidence střelců a nástřel'!O$7:O$107,$B70), ""), "")</f>
        <v/>
      </c>
      <c r="O70" s="18" t="str">
        <f t="shared" si="0"/>
        <v/>
      </c>
      <c r="P70" s="19" t="str">
        <f>IF($B70&lt;&gt;"", IF(AND(INDEX('Evidence střelců a nástřel'!P$7:P$107,$B70)&lt;&gt;"", Nastavení!$B$5="NE"), INDEX('Evidence střelců a nástřel'!P$7:P$107,$B70), ""), "")</f>
        <v/>
      </c>
      <c r="Q70" s="18" t="str">
        <f>IF($B70&lt;&gt;"", IF(INDEX('Evidence střelců a nástřel'!Q$7:Q$107,$B70) &gt; 0, INDEX('Evidence střelců a nástřel'!Q$7:Q$107,$B70), ""), "")</f>
        <v/>
      </c>
      <c r="R70" s="18" t="str">
        <f t="shared" si="1"/>
        <v/>
      </c>
      <c r="S70" t="str">
        <f>IF($B70&lt;&gt;"", IF(INDEX('Evidence střelců a nástřel'!#REF!,$B70) &gt; 0, INDEX('Evidence střelců a nástřel'!#REF!,$B70), ""), "")</f>
        <v/>
      </c>
    </row>
    <row r="71" spans="1:19">
      <c r="A71" s="18" t="str">
        <f>IF(AND($B71 &lt;&gt; "", COUNT(E71:N71) &gt; 0), INDEX('Pomocné pořadí jednotlivci'!O$7:O$107,$B71), "")</f>
        <v/>
      </c>
      <c r="B71" s="18" t="str">
        <f>IF(ISNUMBER(MATCH(ROW()-6,'Pomocné pořadí jednotlivci'!$R$7:$R$107,0)),INDEX('Evidence střelců a nástřel'!$A$7:$A$107,MATCH(ROW()-6,'Pomocné pořadí jednotlivci'!$R$7:$R$107,0),1),"")</f>
        <v/>
      </c>
      <c r="C71" s="33" t="str">
        <f>IF($B71&lt;&gt;"", IF(INDEX('Evidence střelců a nástřel'!$C$7:$C$107,$B71) = 0, "", UPPER(INDEX('Evidence střelců a nástřel'!$C$7:$C$107,$B71))),"")</f>
        <v/>
      </c>
      <c r="D71" s="80" t="str">
        <f>IF($B71&lt;&gt;"",TRIM(INDEX('Evidence střelců a nástřel'!E$7:E$107,$B71)),"")</f>
        <v/>
      </c>
      <c r="E71" s="19" t="str">
        <f>IF($B71&lt;&gt;"", IF(INDEX('Evidence střelců a nástřel'!F$7:F$107,$B71) &lt;&gt;"", INDEX('Evidence střelců a nástřel'!F$7:F$107,$B71), ""), "")</f>
        <v/>
      </c>
      <c r="F71" s="19" t="str">
        <f>IF($B71&lt;&gt;"", IF(INDEX('Evidence střelců a nástřel'!G$7:G$107,$B71) &lt;&gt;"", INDEX('Evidence střelců a nástřel'!G$7:G$107,$B71), ""), "")</f>
        <v/>
      </c>
      <c r="G71" s="19" t="str">
        <f>IF($B71&lt;&gt;"", IF(INDEX('Evidence střelců a nástřel'!H$7:H$107,$B71) &lt;&gt;"", INDEX('Evidence střelců a nástřel'!H$7:H$107,$B71), ""), "")</f>
        <v/>
      </c>
      <c r="H71" s="19" t="str">
        <f>IF($B71&lt;&gt;"", IF(INDEX('Evidence střelců a nástřel'!I$7:I$107,$B71) &lt;&gt;"", INDEX('Evidence střelců a nástřel'!I$7:I$107,$B71), ""), "")</f>
        <v/>
      </c>
      <c r="I71" s="19" t="str">
        <f>IF($B71&lt;&gt;"", IF(INDEX('Evidence střelců a nástřel'!J$7:J$107,$B71) &lt;&gt;"", INDEX('Evidence střelců a nástřel'!J$7:J$107,$B71), ""), "")</f>
        <v/>
      </c>
      <c r="J71" s="19" t="str">
        <f>IF($B71&lt;&gt;"", IF(INDEX('Evidence střelců a nástřel'!K$7:K$107,$B71) &lt;&gt;"", INDEX('Evidence střelců a nástřel'!K$7:K$107,$B71), ""), "")</f>
        <v/>
      </c>
      <c r="K71" s="19" t="str">
        <f>IF($B71&lt;&gt;"", IF(INDEX('Evidence střelců a nástřel'!L$7:L$107,$B71) &lt;&gt;"", INDEX('Evidence střelců a nástřel'!L$7:L$107,$B71), ""), "")</f>
        <v/>
      </c>
      <c r="L71" s="19" t="str">
        <f>IF($B71&lt;&gt;"", IF(INDEX('Evidence střelců a nástřel'!M$7:M$107,$B71) &lt;&gt;"", INDEX('Evidence střelců a nástřel'!M$7:M$107,$B71), ""), "")</f>
        <v/>
      </c>
      <c r="M71" s="19" t="str">
        <f>IF($B71&lt;&gt;"", IF(INDEX('Evidence střelců a nástřel'!N$7:N$107,$B71) &lt;&gt;"", INDEX('Evidence střelců a nástřel'!N$7:N$107,$B71), ""), "")</f>
        <v/>
      </c>
      <c r="N71" s="19" t="str">
        <f>IF($B71&lt;&gt;"", IF(INDEX('Evidence střelců a nástřel'!O$7:O$107,$B71) &lt;&gt;"", INDEX('Evidence střelců a nástřel'!O$7:O$107,$B71), ""), "")</f>
        <v/>
      </c>
      <c r="O71" s="18" t="str">
        <f t="shared" si="0"/>
        <v/>
      </c>
      <c r="P71" s="19" t="str">
        <f>IF($B71&lt;&gt;"", IF(AND(INDEX('Evidence střelců a nástřel'!P$7:P$107,$B71)&lt;&gt;"", Nastavení!$B$5="NE"), INDEX('Evidence střelců a nástřel'!P$7:P$107,$B71), ""), "")</f>
        <v/>
      </c>
      <c r="Q71" s="18" t="str">
        <f>IF($B71&lt;&gt;"", IF(INDEX('Evidence střelců a nástřel'!Q$7:Q$107,$B71) &gt; 0, INDEX('Evidence střelců a nástřel'!Q$7:Q$107,$B71), ""), "")</f>
        <v/>
      </c>
      <c r="R71" s="18" t="str">
        <f t="shared" si="1"/>
        <v/>
      </c>
      <c r="S71" t="str">
        <f>IF($B71&lt;&gt;"", IF(INDEX('Evidence střelců a nástřel'!#REF!,$B71) &gt; 0, INDEX('Evidence střelců a nástřel'!#REF!,$B71), ""), "")</f>
        <v/>
      </c>
    </row>
    <row r="72" spans="1:19">
      <c r="A72" s="18" t="str">
        <f>IF(AND($B72 &lt;&gt; "", COUNT(E72:N72) &gt; 0), INDEX('Pomocné pořadí jednotlivci'!O$7:O$107,$B72), "")</f>
        <v/>
      </c>
      <c r="B72" s="18" t="str">
        <f>IF(ISNUMBER(MATCH(ROW()-6,'Pomocné pořadí jednotlivci'!$R$7:$R$107,0)),INDEX('Evidence střelců a nástřel'!$A$7:$A$107,MATCH(ROW()-6,'Pomocné pořadí jednotlivci'!$R$7:$R$107,0),1),"")</f>
        <v/>
      </c>
      <c r="C72" s="33" t="str">
        <f>IF($B72&lt;&gt;"", IF(INDEX('Evidence střelců a nástřel'!$C$7:$C$107,$B72) = 0, "", UPPER(INDEX('Evidence střelců a nástřel'!$C$7:$C$107,$B72))),"")</f>
        <v/>
      </c>
      <c r="D72" s="80" t="str">
        <f>IF($B72&lt;&gt;"",TRIM(INDEX('Evidence střelců a nástřel'!E$7:E$107,$B72)),"")</f>
        <v/>
      </c>
      <c r="E72" s="19" t="str">
        <f>IF($B72&lt;&gt;"", IF(INDEX('Evidence střelců a nástřel'!F$7:F$107,$B72) &lt;&gt;"", INDEX('Evidence střelců a nástřel'!F$7:F$107,$B72), ""), "")</f>
        <v/>
      </c>
      <c r="F72" s="19" t="str">
        <f>IF($B72&lt;&gt;"", IF(INDEX('Evidence střelců a nástřel'!G$7:G$107,$B72) &lt;&gt;"", INDEX('Evidence střelců a nástřel'!G$7:G$107,$B72), ""), "")</f>
        <v/>
      </c>
      <c r="G72" s="19" t="str">
        <f>IF($B72&lt;&gt;"", IF(INDEX('Evidence střelců a nástřel'!H$7:H$107,$B72) &lt;&gt;"", INDEX('Evidence střelců a nástřel'!H$7:H$107,$B72), ""), "")</f>
        <v/>
      </c>
      <c r="H72" s="19" t="str">
        <f>IF($B72&lt;&gt;"", IF(INDEX('Evidence střelců a nástřel'!I$7:I$107,$B72) &lt;&gt;"", INDEX('Evidence střelců a nástřel'!I$7:I$107,$B72), ""), "")</f>
        <v/>
      </c>
      <c r="I72" s="19" t="str">
        <f>IF($B72&lt;&gt;"", IF(INDEX('Evidence střelců a nástřel'!J$7:J$107,$B72) &lt;&gt;"", INDEX('Evidence střelců a nástřel'!J$7:J$107,$B72), ""), "")</f>
        <v/>
      </c>
      <c r="J72" s="19" t="str">
        <f>IF($B72&lt;&gt;"", IF(INDEX('Evidence střelců a nástřel'!K$7:K$107,$B72) &lt;&gt;"", INDEX('Evidence střelců a nástřel'!K$7:K$107,$B72), ""), "")</f>
        <v/>
      </c>
      <c r="K72" s="19" t="str">
        <f>IF($B72&lt;&gt;"", IF(INDEX('Evidence střelců a nástřel'!L$7:L$107,$B72) &lt;&gt;"", INDEX('Evidence střelců a nástřel'!L$7:L$107,$B72), ""), "")</f>
        <v/>
      </c>
      <c r="L72" s="19" t="str">
        <f>IF($B72&lt;&gt;"", IF(INDEX('Evidence střelců a nástřel'!M$7:M$107,$B72) &lt;&gt;"", INDEX('Evidence střelců a nástřel'!M$7:M$107,$B72), ""), "")</f>
        <v/>
      </c>
      <c r="M72" s="19" t="str">
        <f>IF($B72&lt;&gt;"", IF(INDEX('Evidence střelců a nástřel'!N$7:N$107,$B72) &lt;&gt;"", INDEX('Evidence střelců a nástřel'!N$7:N$107,$B72), ""), "")</f>
        <v/>
      </c>
      <c r="N72" s="19" t="str">
        <f>IF($B72&lt;&gt;"", IF(INDEX('Evidence střelců a nástřel'!O$7:O$107,$B72) &lt;&gt;"", INDEX('Evidence střelců a nástřel'!O$7:O$107,$B72), ""), "")</f>
        <v/>
      </c>
      <c r="O72" s="18" t="str">
        <f t="shared" ref="O72:O107" si="2">IF(AND($B72&lt;&gt;"", COUNT($E72:$N72) &gt; 0),SUM($E72:$N72),"")</f>
        <v/>
      </c>
      <c r="P72" s="19" t="str">
        <f>IF($B72&lt;&gt;"", IF(AND(INDEX('Evidence střelců a nástřel'!P$7:P$107,$B72)&lt;&gt;"", Nastavení!$B$5="NE"), INDEX('Evidence střelců a nástřel'!P$7:P$107,$B72), ""), "")</f>
        <v/>
      </c>
      <c r="Q72" s="18" t="str">
        <f>IF($B72&lt;&gt;"", IF(INDEX('Evidence střelců a nástřel'!Q$7:Q$107,$B72) &gt; 0, INDEX('Evidence střelců a nástřel'!Q$7:Q$107,$B72), ""), "")</f>
        <v/>
      </c>
      <c r="R72" s="18" t="str">
        <f t="shared" ref="R72:R107" si="3">IF(AND($O72&lt;&gt;"",$P72&lt;&gt;""),P72+O72,"")</f>
        <v/>
      </c>
      <c r="S72" t="str">
        <f>IF($B72&lt;&gt;"", IF(INDEX('Evidence střelců a nástřel'!#REF!,$B72) &gt; 0, INDEX('Evidence střelců a nástřel'!#REF!,$B72), ""), "")</f>
        <v/>
      </c>
    </row>
    <row r="73" spans="1:19">
      <c r="A73" s="18" t="str">
        <f>IF(AND($B73 &lt;&gt; "", COUNT(E73:N73) &gt; 0), INDEX('Pomocné pořadí jednotlivci'!O$7:O$107,$B73), "")</f>
        <v/>
      </c>
      <c r="B73" s="18" t="str">
        <f>IF(ISNUMBER(MATCH(ROW()-6,'Pomocné pořadí jednotlivci'!$R$7:$R$107,0)),INDEX('Evidence střelců a nástřel'!$A$7:$A$107,MATCH(ROW()-6,'Pomocné pořadí jednotlivci'!$R$7:$R$107,0),1),"")</f>
        <v/>
      </c>
      <c r="C73" s="33" t="str">
        <f>IF($B73&lt;&gt;"", IF(INDEX('Evidence střelců a nástřel'!$C$7:$C$107,$B73) = 0, "", UPPER(INDEX('Evidence střelců a nástřel'!$C$7:$C$107,$B73))),"")</f>
        <v/>
      </c>
      <c r="D73" s="80" t="str">
        <f>IF($B73&lt;&gt;"",TRIM(INDEX('Evidence střelců a nástřel'!E$7:E$107,$B73)),"")</f>
        <v/>
      </c>
      <c r="E73" s="19" t="str">
        <f>IF($B73&lt;&gt;"", IF(INDEX('Evidence střelců a nástřel'!F$7:F$107,$B73) &lt;&gt;"", INDEX('Evidence střelců a nástřel'!F$7:F$107,$B73), ""), "")</f>
        <v/>
      </c>
      <c r="F73" s="19" t="str">
        <f>IF($B73&lt;&gt;"", IF(INDEX('Evidence střelců a nástřel'!G$7:G$107,$B73) &lt;&gt;"", INDEX('Evidence střelců a nástřel'!G$7:G$107,$B73), ""), "")</f>
        <v/>
      </c>
      <c r="G73" s="19" t="str">
        <f>IF($B73&lt;&gt;"", IF(INDEX('Evidence střelců a nástřel'!H$7:H$107,$B73) &lt;&gt;"", INDEX('Evidence střelců a nástřel'!H$7:H$107,$B73), ""), "")</f>
        <v/>
      </c>
      <c r="H73" s="19" t="str">
        <f>IF($B73&lt;&gt;"", IF(INDEX('Evidence střelců a nástřel'!I$7:I$107,$B73) &lt;&gt;"", INDEX('Evidence střelců a nástřel'!I$7:I$107,$B73), ""), "")</f>
        <v/>
      </c>
      <c r="I73" s="19" t="str">
        <f>IF($B73&lt;&gt;"", IF(INDEX('Evidence střelců a nástřel'!J$7:J$107,$B73) &lt;&gt;"", INDEX('Evidence střelců a nástřel'!J$7:J$107,$B73), ""), "")</f>
        <v/>
      </c>
      <c r="J73" s="19" t="str">
        <f>IF($B73&lt;&gt;"", IF(INDEX('Evidence střelců a nástřel'!K$7:K$107,$B73) &lt;&gt;"", INDEX('Evidence střelců a nástřel'!K$7:K$107,$B73), ""), "")</f>
        <v/>
      </c>
      <c r="K73" s="19" t="str">
        <f>IF($B73&lt;&gt;"", IF(INDEX('Evidence střelců a nástřel'!L$7:L$107,$B73) &lt;&gt;"", INDEX('Evidence střelců a nástřel'!L$7:L$107,$B73), ""), "")</f>
        <v/>
      </c>
      <c r="L73" s="19" t="str">
        <f>IF($B73&lt;&gt;"", IF(INDEX('Evidence střelců a nástřel'!M$7:M$107,$B73) &lt;&gt;"", INDEX('Evidence střelců a nástřel'!M$7:M$107,$B73), ""), "")</f>
        <v/>
      </c>
      <c r="M73" s="19" t="str">
        <f>IF($B73&lt;&gt;"", IF(INDEX('Evidence střelců a nástřel'!N$7:N$107,$B73) &lt;&gt;"", INDEX('Evidence střelců a nástřel'!N$7:N$107,$B73), ""), "")</f>
        <v/>
      </c>
      <c r="N73" s="19" t="str">
        <f>IF($B73&lt;&gt;"", IF(INDEX('Evidence střelců a nástřel'!O$7:O$107,$B73) &lt;&gt;"", INDEX('Evidence střelců a nástřel'!O$7:O$107,$B73), ""), "")</f>
        <v/>
      </c>
      <c r="O73" s="18" t="str">
        <f t="shared" si="2"/>
        <v/>
      </c>
      <c r="P73" s="19" t="str">
        <f>IF($B73&lt;&gt;"", IF(AND(INDEX('Evidence střelců a nástřel'!P$7:P$107,$B73)&lt;&gt;"", Nastavení!$B$5="NE"), INDEX('Evidence střelců a nástřel'!P$7:P$107,$B73), ""), "")</f>
        <v/>
      </c>
      <c r="Q73" s="18" t="str">
        <f>IF($B73&lt;&gt;"", IF(INDEX('Evidence střelců a nástřel'!Q$7:Q$107,$B73) &gt; 0, INDEX('Evidence střelců a nástřel'!Q$7:Q$107,$B73), ""), "")</f>
        <v/>
      </c>
      <c r="R73" s="18" t="str">
        <f t="shared" si="3"/>
        <v/>
      </c>
      <c r="S73" t="str">
        <f>IF($B73&lt;&gt;"", IF(INDEX('Evidence střelců a nástřel'!#REF!,$B73) &gt; 0, INDEX('Evidence střelců a nástřel'!#REF!,$B73), ""), "")</f>
        <v/>
      </c>
    </row>
    <row r="74" spans="1:19">
      <c r="A74" s="18" t="str">
        <f>IF(AND($B74 &lt;&gt; "", COUNT(E74:N74) &gt; 0), INDEX('Pomocné pořadí jednotlivci'!O$7:O$107,$B74), "")</f>
        <v/>
      </c>
      <c r="B74" s="18" t="str">
        <f>IF(ISNUMBER(MATCH(ROW()-6,'Pomocné pořadí jednotlivci'!$R$7:$R$107,0)),INDEX('Evidence střelců a nástřel'!$A$7:$A$107,MATCH(ROW()-6,'Pomocné pořadí jednotlivci'!$R$7:$R$107,0),1),"")</f>
        <v/>
      </c>
      <c r="C74" s="33" t="str">
        <f>IF($B74&lt;&gt;"", IF(INDEX('Evidence střelců a nástřel'!$C$7:$C$107,$B74) = 0, "", UPPER(INDEX('Evidence střelců a nástřel'!$C$7:$C$107,$B74))),"")</f>
        <v/>
      </c>
      <c r="D74" s="80" t="str">
        <f>IF($B74&lt;&gt;"",TRIM(INDEX('Evidence střelců a nástřel'!E$7:E$107,$B74)),"")</f>
        <v/>
      </c>
      <c r="E74" s="19" t="str">
        <f>IF($B74&lt;&gt;"", IF(INDEX('Evidence střelců a nástřel'!F$7:F$107,$B74) &lt;&gt;"", INDEX('Evidence střelců a nástřel'!F$7:F$107,$B74), ""), "")</f>
        <v/>
      </c>
      <c r="F74" s="19" t="str">
        <f>IF($B74&lt;&gt;"", IF(INDEX('Evidence střelců a nástřel'!G$7:G$107,$B74) &lt;&gt;"", INDEX('Evidence střelců a nástřel'!G$7:G$107,$B74), ""), "")</f>
        <v/>
      </c>
      <c r="G74" s="19" t="str">
        <f>IF($B74&lt;&gt;"", IF(INDEX('Evidence střelců a nástřel'!H$7:H$107,$B74) &lt;&gt;"", INDEX('Evidence střelců a nástřel'!H$7:H$107,$B74), ""), "")</f>
        <v/>
      </c>
      <c r="H74" s="19" t="str">
        <f>IF($B74&lt;&gt;"", IF(INDEX('Evidence střelců a nástřel'!I$7:I$107,$B74) &lt;&gt;"", INDEX('Evidence střelců a nástřel'!I$7:I$107,$B74), ""), "")</f>
        <v/>
      </c>
      <c r="I74" s="19" t="str">
        <f>IF($B74&lt;&gt;"", IF(INDEX('Evidence střelců a nástřel'!J$7:J$107,$B74) &lt;&gt;"", INDEX('Evidence střelců a nástřel'!J$7:J$107,$B74), ""), "")</f>
        <v/>
      </c>
      <c r="J74" s="19" t="str">
        <f>IF($B74&lt;&gt;"", IF(INDEX('Evidence střelců a nástřel'!K$7:K$107,$B74) &lt;&gt;"", INDEX('Evidence střelců a nástřel'!K$7:K$107,$B74), ""), "")</f>
        <v/>
      </c>
      <c r="K74" s="19" t="str">
        <f>IF($B74&lt;&gt;"", IF(INDEX('Evidence střelců a nástřel'!L$7:L$107,$B74) &lt;&gt;"", INDEX('Evidence střelců a nástřel'!L$7:L$107,$B74), ""), "")</f>
        <v/>
      </c>
      <c r="L74" s="19" t="str">
        <f>IF($B74&lt;&gt;"", IF(INDEX('Evidence střelců a nástřel'!M$7:M$107,$B74) &lt;&gt;"", INDEX('Evidence střelců a nástřel'!M$7:M$107,$B74), ""), "")</f>
        <v/>
      </c>
      <c r="M74" s="19" t="str">
        <f>IF($B74&lt;&gt;"", IF(INDEX('Evidence střelců a nástřel'!N$7:N$107,$B74) &lt;&gt;"", INDEX('Evidence střelců a nástřel'!N$7:N$107,$B74), ""), "")</f>
        <v/>
      </c>
      <c r="N74" s="19" t="str">
        <f>IF($B74&lt;&gt;"", IF(INDEX('Evidence střelců a nástřel'!O$7:O$107,$B74) &lt;&gt;"", INDEX('Evidence střelců a nástřel'!O$7:O$107,$B74), ""), "")</f>
        <v/>
      </c>
      <c r="O74" s="18" t="str">
        <f t="shared" si="2"/>
        <v/>
      </c>
      <c r="P74" s="19" t="str">
        <f>IF($B74&lt;&gt;"", IF(AND(INDEX('Evidence střelců a nástřel'!P$7:P$107,$B74)&lt;&gt;"", Nastavení!$B$5="NE"), INDEX('Evidence střelců a nástřel'!P$7:P$107,$B74), ""), "")</f>
        <v/>
      </c>
      <c r="Q74" s="18" t="str">
        <f>IF($B74&lt;&gt;"", IF(INDEX('Evidence střelců a nástřel'!Q$7:Q$107,$B74) &gt; 0, INDEX('Evidence střelců a nástřel'!Q$7:Q$107,$B74), ""), "")</f>
        <v/>
      </c>
      <c r="R74" s="18" t="str">
        <f t="shared" si="3"/>
        <v/>
      </c>
      <c r="S74" t="str">
        <f>IF($B74&lt;&gt;"", IF(INDEX('Evidence střelců a nástřel'!#REF!,$B74) &gt; 0, INDEX('Evidence střelců a nástřel'!#REF!,$B74), ""), "")</f>
        <v/>
      </c>
    </row>
    <row r="75" spans="1:19">
      <c r="A75" s="18" t="str">
        <f>IF(AND($B75 &lt;&gt; "", COUNT(E75:N75) &gt; 0), INDEX('Pomocné pořadí jednotlivci'!O$7:O$107,$B75), "")</f>
        <v/>
      </c>
      <c r="B75" s="18" t="str">
        <f>IF(ISNUMBER(MATCH(ROW()-6,'Pomocné pořadí jednotlivci'!$R$7:$R$107,0)),INDEX('Evidence střelců a nástřel'!$A$7:$A$107,MATCH(ROW()-6,'Pomocné pořadí jednotlivci'!$R$7:$R$107,0),1),"")</f>
        <v/>
      </c>
      <c r="C75" s="33" t="str">
        <f>IF($B75&lt;&gt;"", IF(INDEX('Evidence střelců a nástřel'!$C$7:$C$107,$B75) = 0, "", UPPER(INDEX('Evidence střelců a nástřel'!$C$7:$C$107,$B75))),"")</f>
        <v/>
      </c>
      <c r="D75" s="80" t="str">
        <f>IF($B75&lt;&gt;"",TRIM(INDEX('Evidence střelců a nástřel'!E$7:E$107,$B75)),"")</f>
        <v/>
      </c>
      <c r="E75" s="19" t="str">
        <f>IF($B75&lt;&gt;"", IF(INDEX('Evidence střelců a nástřel'!F$7:F$107,$B75) &lt;&gt;"", INDEX('Evidence střelců a nástřel'!F$7:F$107,$B75), ""), "")</f>
        <v/>
      </c>
      <c r="F75" s="19" t="str">
        <f>IF($B75&lt;&gt;"", IF(INDEX('Evidence střelců a nástřel'!G$7:G$107,$B75) &lt;&gt;"", INDEX('Evidence střelců a nástřel'!G$7:G$107,$B75), ""), "")</f>
        <v/>
      </c>
      <c r="G75" s="19" t="str">
        <f>IF($B75&lt;&gt;"", IF(INDEX('Evidence střelců a nástřel'!H$7:H$107,$B75) &lt;&gt;"", INDEX('Evidence střelců a nástřel'!H$7:H$107,$B75), ""), "")</f>
        <v/>
      </c>
      <c r="H75" s="19" t="str">
        <f>IF($B75&lt;&gt;"", IF(INDEX('Evidence střelců a nástřel'!I$7:I$107,$B75) &lt;&gt;"", INDEX('Evidence střelců a nástřel'!I$7:I$107,$B75), ""), "")</f>
        <v/>
      </c>
      <c r="I75" s="19" t="str">
        <f>IF($B75&lt;&gt;"", IF(INDEX('Evidence střelců a nástřel'!J$7:J$107,$B75) &lt;&gt;"", INDEX('Evidence střelců a nástřel'!J$7:J$107,$B75), ""), "")</f>
        <v/>
      </c>
      <c r="J75" s="19" t="str">
        <f>IF($B75&lt;&gt;"", IF(INDEX('Evidence střelců a nástřel'!K$7:K$107,$B75) &lt;&gt;"", INDEX('Evidence střelců a nástřel'!K$7:K$107,$B75), ""), "")</f>
        <v/>
      </c>
      <c r="K75" s="19" t="str">
        <f>IF($B75&lt;&gt;"", IF(INDEX('Evidence střelců a nástřel'!L$7:L$107,$B75) &lt;&gt;"", INDEX('Evidence střelců a nástřel'!L$7:L$107,$B75), ""), "")</f>
        <v/>
      </c>
      <c r="L75" s="19" t="str">
        <f>IF($B75&lt;&gt;"", IF(INDEX('Evidence střelců a nástřel'!M$7:M$107,$B75) &lt;&gt;"", INDEX('Evidence střelců a nástřel'!M$7:M$107,$B75), ""), "")</f>
        <v/>
      </c>
      <c r="M75" s="19" t="str">
        <f>IF($B75&lt;&gt;"", IF(INDEX('Evidence střelců a nástřel'!N$7:N$107,$B75) &lt;&gt;"", INDEX('Evidence střelců a nástřel'!N$7:N$107,$B75), ""), "")</f>
        <v/>
      </c>
      <c r="N75" s="19" t="str">
        <f>IF($B75&lt;&gt;"", IF(INDEX('Evidence střelců a nástřel'!O$7:O$107,$B75) &lt;&gt;"", INDEX('Evidence střelců a nástřel'!O$7:O$107,$B75), ""), "")</f>
        <v/>
      </c>
      <c r="O75" s="18" t="str">
        <f t="shared" si="2"/>
        <v/>
      </c>
      <c r="P75" s="19" t="str">
        <f>IF($B75&lt;&gt;"", IF(AND(INDEX('Evidence střelců a nástřel'!P$7:P$107,$B75)&lt;&gt;"", Nastavení!$B$5="NE"), INDEX('Evidence střelců a nástřel'!P$7:P$107,$B75), ""), "")</f>
        <v/>
      </c>
      <c r="Q75" s="18" t="str">
        <f>IF($B75&lt;&gt;"", IF(INDEX('Evidence střelců a nástřel'!Q$7:Q$107,$B75) &gt; 0, INDEX('Evidence střelců a nástřel'!Q$7:Q$107,$B75), ""), "")</f>
        <v/>
      </c>
      <c r="R75" s="18" t="str">
        <f t="shared" si="3"/>
        <v/>
      </c>
      <c r="S75" t="str">
        <f>IF($B75&lt;&gt;"", IF(INDEX('Evidence střelců a nástřel'!#REF!,$B75) &gt; 0, INDEX('Evidence střelců a nástřel'!#REF!,$B75), ""), "")</f>
        <v/>
      </c>
    </row>
    <row r="76" spans="1:19">
      <c r="A76" s="18" t="str">
        <f>IF(AND($B76 &lt;&gt; "", COUNT(E76:N76) &gt; 0), INDEX('Pomocné pořadí jednotlivci'!O$7:O$107,$B76), "")</f>
        <v/>
      </c>
      <c r="B76" s="18" t="str">
        <f>IF(ISNUMBER(MATCH(ROW()-6,'Pomocné pořadí jednotlivci'!$R$7:$R$107,0)),INDEX('Evidence střelců a nástřel'!$A$7:$A$107,MATCH(ROW()-6,'Pomocné pořadí jednotlivci'!$R$7:$R$107,0),1),"")</f>
        <v/>
      </c>
      <c r="C76" s="33" t="str">
        <f>IF($B76&lt;&gt;"", IF(INDEX('Evidence střelců a nástřel'!$C$7:$C$107,$B76) = 0, "", UPPER(INDEX('Evidence střelců a nástřel'!$C$7:$C$107,$B76))),"")</f>
        <v/>
      </c>
      <c r="D76" s="80" t="str">
        <f>IF($B76&lt;&gt;"",TRIM(INDEX('Evidence střelců a nástřel'!E$7:E$107,$B76)),"")</f>
        <v/>
      </c>
      <c r="E76" s="19" t="str">
        <f>IF($B76&lt;&gt;"", IF(INDEX('Evidence střelců a nástřel'!F$7:F$107,$B76) &lt;&gt;"", INDEX('Evidence střelců a nástřel'!F$7:F$107,$B76), ""), "")</f>
        <v/>
      </c>
      <c r="F76" s="19" t="str">
        <f>IF($B76&lt;&gt;"", IF(INDEX('Evidence střelců a nástřel'!G$7:G$107,$B76) &lt;&gt;"", INDEX('Evidence střelců a nástřel'!G$7:G$107,$B76), ""), "")</f>
        <v/>
      </c>
      <c r="G76" s="19" t="str">
        <f>IF($B76&lt;&gt;"", IF(INDEX('Evidence střelců a nástřel'!H$7:H$107,$B76) &lt;&gt;"", INDEX('Evidence střelců a nástřel'!H$7:H$107,$B76), ""), "")</f>
        <v/>
      </c>
      <c r="H76" s="19" t="str">
        <f>IF($B76&lt;&gt;"", IF(INDEX('Evidence střelců a nástřel'!I$7:I$107,$B76) &lt;&gt;"", INDEX('Evidence střelců a nástřel'!I$7:I$107,$B76), ""), "")</f>
        <v/>
      </c>
      <c r="I76" s="19" t="str">
        <f>IF($B76&lt;&gt;"", IF(INDEX('Evidence střelců a nástřel'!J$7:J$107,$B76) &lt;&gt;"", INDEX('Evidence střelců a nástřel'!J$7:J$107,$B76), ""), "")</f>
        <v/>
      </c>
      <c r="J76" s="19" t="str">
        <f>IF($B76&lt;&gt;"", IF(INDEX('Evidence střelců a nástřel'!K$7:K$107,$B76) &lt;&gt;"", INDEX('Evidence střelců a nástřel'!K$7:K$107,$B76), ""), "")</f>
        <v/>
      </c>
      <c r="K76" s="19" t="str">
        <f>IF($B76&lt;&gt;"", IF(INDEX('Evidence střelců a nástřel'!L$7:L$107,$B76) &lt;&gt;"", INDEX('Evidence střelců a nástřel'!L$7:L$107,$B76), ""), "")</f>
        <v/>
      </c>
      <c r="L76" s="19" t="str">
        <f>IF($B76&lt;&gt;"", IF(INDEX('Evidence střelců a nástřel'!M$7:M$107,$B76) &lt;&gt;"", INDEX('Evidence střelců a nástřel'!M$7:M$107,$B76), ""), "")</f>
        <v/>
      </c>
      <c r="M76" s="19" t="str">
        <f>IF($B76&lt;&gt;"", IF(INDEX('Evidence střelců a nástřel'!N$7:N$107,$B76) &lt;&gt;"", INDEX('Evidence střelců a nástřel'!N$7:N$107,$B76), ""), "")</f>
        <v/>
      </c>
      <c r="N76" s="19" t="str">
        <f>IF($B76&lt;&gt;"", IF(INDEX('Evidence střelců a nástřel'!O$7:O$107,$B76) &lt;&gt;"", INDEX('Evidence střelců a nástřel'!O$7:O$107,$B76), ""), "")</f>
        <v/>
      </c>
      <c r="O76" s="18" t="str">
        <f t="shared" si="2"/>
        <v/>
      </c>
      <c r="P76" s="19" t="str">
        <f>IF($B76&lt;&gt;"", IF(AND(INDEX('Evidence střelců a nástřel'!P$7:P$107,$B76)&lt;&gt;"", Nastavení!$B$5="NE"), INDEX('Evidence střelců a nástřel'!P$7:P$107,$B76), ""), "")</f>
        <v/>
      </c>
      <c r="Q76" s="18" t="str">
        <f>IF($B76&lt;&gt;"", IF(INDEX('Evidence střelců a nástřel'!Q$7:Q$107,$B76) &gt; 0, INDEX('Evidence střelců a nástřel'!Q$7:Q$107,$B76), ""), "")</f>
        <v/>
      </c>
      <c r="R76" s="18" t="str">
        <f t="shared" si="3"/>
        <v/>
      </c>
      <c r="S76" t="str">
        <f>IF($B76&lt;&gt;"", IF(INDEX('Evidence střelců a nástřel'!#REF!,$B76) &gt; 0, INDEX('Evidence střelců a nástřel'!#REF!,$B76), ""), "")</f>
        <v/>
      </c>
    </row>
    <row r="77" spans="1:19">
      <c r="A77" s="18" t="str">
        <f>IF(AND($B77 &lt;&gt; "", COUNT(E77:N77) &gt; 0), INDEX('Pomocné pořadí jednotlivci'!O$7:O$107,$B77), "")</f>
        <v/>
      </c>
      <c r="B77" s="18" t="str">
        <f>IF(ISNUMBER(MATCH(ROW()-6,'Pomocné pořadí jednotlivci'!$R$7:$R$107,0)),INDEX('Evidence střelců a nástřel'!$A$7:$A$107,MATCH(ROW()-6,'Pomocné pořadí jednotlivci'!$R$7:$R$107,0),1),"")</f>
        <v/>
      </c>
      <c r="C77" s="33" t="str">
        <f>IF($B77&lt;&gt;"", IF(INDEX('Evidence střelců a nástřel'!$C$7:$C$107,$B77) = 0, "", UPPER(INDEX('Evidence střelců a nástřel'!$C$7:$C$107,$B77))),"")</f>
        <v/>
      </c>
      <c r="D77" s="80" t="str">
        <f>IF($B77&lt;&gt;"",TRIM(INDEX('Evidence střelců a nástřel'!E$7:E$107,$B77)),"")</f>
        <v/>
      </c>
      <c r="E77" s="19" t="str">
        <f>IF($B77&lt;&gt;"", IF(INDEX('Evidence střelců a nástřel'!F$7:F$107,$B77) &lt;&gt;"", INDEX('Evidence střelců a nástřel'!F$7:F$107,$B77), ""), "")</f>
        <v/>
      </c>
      <c r="F77" s="19" t="str">
        <f>IF($B77&lt;&gt;"", IF(INDEX('Evidence střelců a nástřel'!G$7:G$107,$B77) &lt;&gt;"", INDEX('Evidence střelců a nástřel'!G$7:G$107,$B77), ""), "")</f>
        <v/>
      </c>
      <c r="G77" s="19" t="str">
        <f>IF($B77&lt;&gt;"", IF(INDEX('Evidence střelců a nástřel'!H$7:H$107,$B77) &lt;&gt;"", INDEX('Evidence střelců a nástřel'!H$7:H$107,$B77), ""), "")</f>
        <v/>
      </c>
      <c r="H77" s="19" t="str">
        <f>IF($B77&lt;&gt;"", IF(INDEX('Evidence střelců a nástřel'!I$7:I$107,$B77) &lt;&gt;"", INDEX('Evidence střelců a nástřel'!I$7:I$107,$B77), ""), "")</f>
        <v/>
      </c>
      <c r="I77" s="19" t="str">
        <f>IF($B77&lt;&gt;"", IF(INDEX('Evidence střelců a nástřel'!J$7:J$107,$B77) &lt;&gt;"", INDEX('Evidence střelců a nástřel'!J$7:J$107,$B77), ""), "")</f>
        <v/>
      </c>
      <c r="J77" s="19" t="str">
        <f>IF($B77&lt;&gt;"", IF(INDEX('Evidence střelců a nástřel'!K$7:K$107,$B77) &lt;&gt;"", INDEX('Evidence střelců a nástřel'!K$7:K$107,$B77), ""), "")</f>
        <v/>
      </c>
      <c r="K77" s="19" t="str">
        <f>IF($B77&lt;&gt;"", IF(INDEX('Evidence střelců a nástřel'!L$7:L$107,$B77) &lt;&gt;"", INDEX('Evidence střelců a nástřel'!L$7:L$107,$B77), ""), "")</f>
        <v/>
      </c>
      <c r="L77" s="19" t="str">
        <f>IF($B77&lt;&gt;"", IF(INDEX('Evidence střelců a nástřel'!M$7:M$107,$B77) &lt;&gt;"", INDEX('Evidence střelců a nástřel'!M$7:M$107,$B77), ""), "")</f>
        <v/>
      </c>
      <c r="M77" s="19" t="str">
        <f>IF($B77&lt;&gt;"", IF(INDEX('Evidence střelců a nástřel'!N$7:N$107,$B77) &lt;&gt;"", INDEX('Evidence střelců a nástřel'!N$7:N$107,$B77), ""), "")</f>
        <v/>
      </c>
      <c r="N77" s="19" t="str">
        <f>IF($B77&lt;&gt;"", IF(INDEX('Evidence střelců a nástřel'!O$7:O$107,$B77) &lt;&gt;"", INDEX('Evidence střelců a nástřel'!O$7:O$107,$B77), ""), "")</f>
        <v/>
      </c>
      <c r="O77" s="18" t="str">
        <f t="shared" si="2"/>
        <v/>
      </c>
      <c r="P77" s="19" t="str">
        <f>IF($B77&lt;&gt;"", IF(AND(INDEX('Evidence střelců a nástřel'!P$7:P$107,$B77)&lt;&gt;"", Nastavení!$B$5="NE"), INDEX('Evidence střelců a nástřel'!P$7:P$107,$B77), ""), "")</f>
        <v/>
      </c>
      <c r="Q77" s="18" t="str">
        <f>IF($B77&lt;&gt;"", IF(INDEX('Evidence střelců a nástřel'!Q$7:Q$107,$B77) &gt; 0, INDEX('Evidence střelců a nástřel'!Q$7:Q$107,$B77), ""), "")</f>
        <v/>
      </c>
      <c r="R77" s="18" t="str">
        <f t="shared" si="3"/>
        <v/>
      </c>
      <c r="S77" t="str">
        <f>IF($B77&lt;&gt;"", IF(INDEX('Evidence střelců a nástřel'!#REF!,$B77) &gt; 0, INDEX('Evidence střelců a nástřel'!#REF!,$B77), ""), "")</f>
        <v/>
      </c>
    </row>
    <row r="78" spans="1:19">
      <c r="A78" s="18" t="str">
        <f>IF(AND($B78 &lt;&gt; "", COUNT(E78:N78) &gt; 0), INDEX('Pomocné pořadí jednotlivci'!O$7:O$107,$B78), "")</f>
        <v/>
      </c>
      <c r="B78" s="18" t="str">
        <f>IF(ISNUMBER(MATCH(ROW()-6,'Pomocné pořadí jednotlivci'!$R$7:$R$107,0)),INDEX('Evidence střelců a nástřel'!$A$7:$A$107,MATCH(ROW()-6,'Pomocné pořadí jednotlivci'!$R$7:$R$107,0),1),"")</f>
        <v/>
      </c>
      <c r="C78" s="33" t="str">
        <f>IF($B78&lt;&gt;"", IF(INDEX('Evidence střelců a nástřel'!$C$7:$C$107,$B78) = 0, "", UPPER(INDEX('Evidence střelců a nástřel'!$C$7:$C$107,$B78))),"")</f>
        <v/>
      </c>
      <c r="D78" s="80" t="str">
        <f>IF($B78&lt;&gt;"",TRIM(INDEX('Evidence střelců a nástřel'!E$7:E$107,$B78)),"")</f>
        <v/>
      </c>
      <c r="E78" s="19" t="str">
        <f>IF($B78&lt;&gt;"", IF(INDEX('Evidence střelců a nástřel'!F$7:F$107,$B78) &lt;&gt;"", INDEX('Evidence střelců a nástřel'!F$7:F$107,$B78), ""), "")</f>
        <v/>
      </c>
      <c r="F78" s="19" t="str">
        <f>IF($B78&lt;&gt;"", IF(INDEX('Evidence střelců a nástřel'!G$7:G$107,$B78) &lt;&gt;"", INDEX('Evidence střelců a nástřel'!G$7:G$107,$B78), ""), "")</f>
        <v/>
      </c>
      <c r="G78" s="19" t="str">
        <f>IF($B78&lt;&gt;"", IF(INDEX('Evidence střelců a nástřel'!H$7:H$107,$B78) &lt;&gt;"", INDEX('Evidence střelců a nástřel'!H$7:H$107,$B78), ""), "")</f>
        <v/>
      </c>
      <c r="H78" s="19" t="str">
        <f>IF($B78&lt;&gt;"", IF(INDEX('Evidence střelců a nástřel'!I$7:I$107,$B78) &lt;&gt;"", INDEX('Evidence střelců a nástřel'!I$7:I$107,$B78), ""), "")</f>
        <v/>
      </c>
      <c r="I78" s="19" t="str">
        <f>IF($B78&lt;&gt;"", IF(INDEX('Evidence střelců a nástřel'!J$7:J$107,$B78) &lt;&gt;"", INDEX('Evidence střelců a nástřel'!J$7:J$107,$B78), ""), "")</f>
        <v/>
      </c>
      <c r="J78" s="19" t="str">
        <f>IF($B78&lt;&gt;"", IF(INDEX('Evidence střelců a nástřel'!K$7:K$107,$B78) &lt;&gt;"", INDEX('Evidence střelců a nástřel'!K$7:K$107,$B78), ""), "")</f>
        <v/>
      </c>
      <c r="K78" s="19" t="str">
        <f>IF($B78&lt;&gt;"", IF(INDEX('Evidence střelců a nástřel'!L$7:L$107,$B78) &lt;&gt;"", INDEX('Evidence střelců a nástřel'!L$7:L$107,$B78), ""), "")</f>
        <v/>
      </c>
      <c r="L78" s="19" t="str">
        <f>IF($B78&lt;&gt;"", IF(INDEX('Evidence střelců a nástřel'!M$7:M$107,$B78) &lt;&gt;"", INDEX('Evidence střelců a nástřel'!M$7:M$107,$B78), ""), "")</f>
        <v/>
      </c>
      <c r="M78" s="19" t="str">
        <f>IF($B78&lt;&gt;"", IF(INDEX('Evidence střelců a nástřel'!N$7:N$107,$B78) &lt;&gt;"", INDEX('Evidence střelců a nástřel'!N$7:N$107,$B78), ""), "")</f>
        <v/>
      </c>
      <c r="N78" s="19" t="str">
        <f>IF($B78&lt;&gt;"", IF(INDEX('Evidence střelců a nástřel'!O$7:O$107,$B78) &lt;&gt;"", INDEX('Evidence střelců a nástřel'!O$7:O$107,$B78), ""), "")</f>
        <v/>
      </c>
      <c r="O78" s="18" t="str">
        <f t="shared" si="2"/>
        <v/>
      </c>
      <c r="P78" s="19" t="str">
        <f>IF($B78&lt;&gt;"", IF(AND(INDEX('Evidence střelců a nástřel'!P$7:P$107,$B78)&lt;&gt;"", Nastavení!$B$5="NE"), INDEX('Evidence střelců a nástřel'!P$7:P$107,$B78), ""), "")</f>
        <v/>
      </c>
      <c r="Q78" s="18" t="str">
        <f>IF($B78&lt;&gt;"", IF(INDEX('Evidence střelců a nástřel'!Q$7:Q$107,$B78) &gt; 0, INDEX('Evidence střelců a nástřel'!Q$7:Q$107,$B78), ""), "")</f>
        <v/>
      </c>
      <c r="R78" s="18" t="str">
        <f t="shared" si="3"/>
        <v/>
      </c>
      <c r="S78" t="str">
        <f>IF($B78&lt;&gt;"", IF(INDEX('Evidence střelců a nástřel'!#REF!,$B78) &gt; 0, INDEX('Evidence střelců a nástřel'!#REF!,$B78), ""), "")</f>
        <v/>
      </c>
    </row>
    <row r="79" spans="1:19">
      <c r="A79" s="18" t="str">
        <f>IF(AND($B79 &lt;&gt; "", COUNT(E79:N79) &gt; 0), INDEX('Pomocné pořadí jednotlivci'!O$7:O$107,$B79), "")</f>
        <v/>
      </c>
      <c r="B79" s="18" t="str">
        <f>IF(ISNUMBER(MATCH(ROW()-6,'Pomocné pořadí jednotlivci'!$R$7:$R$107,0)),INDEX('Evidence střelců a nástřel'!$A$7:$A$107,MATCH(ROW()-6,'Pomocné pořadí jednotlivci'!$R$7:$R$107,0),1),"")</f>
        <v/>
      </c>
      <c r="C79" s="33" t="str">
        <f>IF($B79&lt;&gt;"", IF(INDEX('Evidence střelců a nástřel'!$C$7:$C$107,$B79) = 0, "", UPPER(INDEX('Evidence střelců a nástřel'!$C$7:$C$107,$B79))),"")</f>
        <v/>
      </c>
      <c r="D79" s="80" t="str">
        <f>IF($B79&lt;&gt;"",TRIM(INDEX('Evidence střelců a nástřel'!E$7:E$107,$B79)),"")</f>
        <v/>
      </c>
      <c r="E79" s="19" t="str">
        <f>IF($B79&lt;&gt;"", IF(INDEX('Evidence střelců a nástřel'!F$7:F$107,$B79) &lt;&gt;"", INDEX('Evidence střelců a nástřel'!F$7:F$107,$B79), ""), "")</f>
        <v/>
      </c>
      <c r="F79" s="19" t="str">
        <f>IF($B79&lt;&gt;"", IF(INDEX('Evidence střelců a nástřel'!G$7:G$107,$B79) &lt;&gt;"", INDEX('Evidence střelců a nástřel'!G$7:G$107,$B79), ""), "")</f>
        <v/>
      </c>
      <c r="G79" s="19" t="str">
        <f>IF($B79&lt;&gt;"", IF(INDEX('Evidence střelců a nástřel'!H$7:H$107,$B79) &lt;&gt;"", INDEX('Evidence střelců a nástřel'!H$7:H$107,$B79), ""), "")</f>
        <v/>
      </c>
      <c r="H79" s="19" t="str">
        <f>IF($B79&lt;&gt;"", IF(INDEX('Evidence střelců a nástřel'!I$7:I$107,$B79) &lt;&gt;"", INDEX('Evidence střelců a nástřel'!I$7:I$107,$B79), ""), "")</f>
        <v/>
      </c>
      <c r="I79" s="19" t="str">
        <f>IF($B79&lt;&gt;"", IF(INDEX('Evidence střelců a nástřel'!J$7:J$107,$B79) &lt;&gt;"", INDEX('Evidence střelců a nástřel'!J$7:J$107,$B79), ""), "")</f>
        <v/>
      </c>
      <c r="J79" s="19" t="str">
        <f>IF($B79&lt;&gt;"", IF(INDEX('Evidence střelců a nástřel'!K$7:K$107,$B79) &lt;&gt;"", INDEX('Evidence střelců a nástřel'!K$7:K$107,$B79), ""), "")</f>
        <v/>
      </c>
      <c r="K79" s="19" t="str">
        <f>IF($B79&lt;&gt;"", IF(INDEX('Evidence střelců a nástřel'!L$7:L$107,$B79) &lt;&gt;"", INDEX('Evidence střelců a nástřel'!L$7:L$107,$B79), ""), "")</f>
        <v/>
      </c>
      <c r="L79" s="19" t="str">
        <f>IF($B79&lt;&gt;"", IF(INDEX('Evidence střelců a nástřel'!M$7:M$107,$B79) &lt;&gt;"", INDEX('Evidence střelců a nástřel'!M$7:M$107,$B79), ""), "")</f>
        <v/>
      </c>
      <c r="M79" s="19" t="str">
        <f>IF($B79&lt;&gt;"", IF(INDEX('Evidence střelců a nástřel'!N$7:N$107,$B79) &lt;&gt;"", INDEX('Evidence střelců a nástřel'!N$7:N$107,$B79), ""), "")</f>
        <v/>
      </c>
      <c r="N79" s="19" t="str">
        <f>IF($B79&lt;&gt;"", IF(INDEX('Evidence střelců a nástřel'!O$7:O$107,$B79) &lt;&gt;"", INDEX('Evidence střelců a nástřel'!O$7:O$107,$B79), ""), "")</f>
        <v/>
      </c>
      <c r="O79" s="18" t="str">
        <f t="shared" si="2"/>
        <v/>
      </c>
      <c r="P79" s="19" t="str">
        <f>IF($B79&lt;&gt;"", IF(AND(INDEX('Evidence střelců a nástřel'!P$7:P$107,$B79)&lt;&gt;"", Nastavení!$B$5="NE"), INDEX('Evidence střelců a nástřel'!P$7:P$107,$B79), ""), "")</f>
        <v/>
      </c>
      <c r="Q79" s="18" t="str">
        <f>IF($B79&lt;&gt;"", IF(INDEX('Evidence střelců a nástřel'!Q$7:Q$107,$B79) &gt; 0, INDEX('Evidence střelců a nástřel'!Q$7:Q$107,$B79), ""), "")</f>
        <v/>
      </c>
      <c r="R79" s="18" t="str">
        <f t="shared" si="3"/>
        <v/>
      </c>
      <c r="S79" t="str">
        <f>IF($B79&lt;&gt;"", IF(INDEX('Evidence střelců a nástřel'!#REF!,$B79) &gt; 0, INDEX('Evidence střelců a nástřel'!#REF!,$B79), ""), "")</f>
        <v/>
      </c>
    </row>
    <row r="80" spans="1:19">
      <c r="A80" s="18" t="str">
        <f>IF(AND($B80 &lt;&gt; "", COUNT(E80:N80) &gt; 0), INDEX('Pomocné pořadí jednotlivci'!O$7:O$107,$B80), "")</f>
        <v/>
      </c>
      <c r="B80" s="18" t="str">
        <f>IF(ISNUMBER(MATCH(ROW()-6,'Pomocné pořadí jednotlivci'!$R$7:$R$107,0)),INDEX('Evidence střelců a nástřel'!$A$7:$A$107,MATCH(ROW()-6,'Pomocné pořadí jednotlivci'!$R$7:$R$107,0),1),"")</f>
        <v/>
      </c>
      <c r="C80" s="33" t="str">
        <f>IF($B80&lt;&gt;"", IF(INDEX('Evidence střelců a nástřel'!$C$7:$C$107,$B80) = 0, "", UPPER(INDEX('Evidence střelců a nástřel'!$C$7:$C$107,$B80))),"")</f>
        <v/>
      </c>
      <c r="D80" s="80" t="str">
        <f>IF($B80&lt;&gt;"",TRIM(INDEX('Evidence střelců a nástřel'!E$7:E$107,$B80)),"")</f>
        <v/>
      </c>
      <c r="E80" s="19" t="str">
        <f>IF($B80&lt;&gt;"", IF(INDEX('Evidence střelců a nástřel'!F$7:F$107,$B80) &lt;&gt;"", INDEX('Evidence střelců a nástřel'!F$7:F$107,$B80), ""), "")</f>
        <v/>
      </c>
      <c r="F80" s="19" t="str">
        <f>IF($B80&lt;&gt;"", IF(INDEX('Evidence střelců a nástřel'!G$7:G$107,$B80) &lt;&gt;"", INDEX('Evidence střelců a nástřel'!G$7:G$107,$B80), ""), "")</f>
        <v/>
      </c>
      <c r="G80" s="19" t="str">
        <f>IF($B80&lt;&gt;"", IF(INDEX('Evidence střelců a nástřel'!H$7:H$107,$B80) &lt;&gt;"", INDEX('Evidence střelců a nástřel'!H$7:H$107,$B80), ""), "")</f>
        <v/>
      </c>
      <c r="H80" s="19" t="str">
        <f>IF($B80&lt;&gt;"", IF(INDEX('Evidence střelců a nástřel'!I$7:I$107,$B80) &lt;&gt;"", INDEX('Evidence střelců a nástřel'!I$7:I$107,$B80), ""), "")</f>
        <v/>
      </c>
      <c r="I80" s="19" t="str">
        <f>IF($B80&lt;&gt;"", IF(INDEX('Evidence střelců a nástřel'!J$7:J$107,$B80) &lt;&gt;"", INDEX('Evidence střelců a nástřel'!J$7:J$107,$B80), ""), "")</f>
        <v/>
      </c>
      <c r="J80" s="19" t="str">
        <f>IF($B80&lt;&gt;"", IF(INDEX('Evidence střelců a nástřel'!K$7:K$107,$B80) &lt;&gt;"", INDEX('Evidence střelců a nástřel'!K$7:K$107,$B80), ""), "")</f>
        <v/>
      </c>
      <c r="K80" s="19" t="str">
        <f>IF($B80&lt;&gt;"", IF(INDEX('Evidence střelců a nástřel'!L$7:L$107,$B80) &lt;&gt;"", INDEX('Evidence střelců a nástřel'!L$7:L$107,$B80), ""), "")</f>
        <v/>
      </c>
      <c r="L80" s="19" t="str">
        <f>IF($B80&lt;&gt;"", IF(INDEX('Evidence střelců a nástřel'!M$7:M$107,$B80) &lt;&gt;"", INDEX('Evidence střelců a nástřel'!M$7:M$107,$B80), ""), "")</f>
        <v/>
      </c>
      <c r="M80" s="19" t="str">
        <f>IF($B80&lt;&gt;"", IF(INDEX('Evidence střelců a nástřel'!N$7:N$107,$B80) &lt;&gt;"", INDEX('Evidence střelců a nástřel'!N$7:N$107,$B80), ""), "")</f>
        <v/>
      </c>
      <c r="N80" s="19" t="str">
        <f>IF($B80&lt;&gt;"", IF(INDEX('Evidence střelců a nástřel'!O$7:O$107,$B80) &lt;&gt;"", INDEX('Evidence střelců a nástřel'!O$7:O$107,$B80), ""), "")</f>
        <v/>
      </c>
      <c r="O80" s="18" t="str">
        <f t="shared" si="2"/>
        <v/>
      </c>
      <c r="P80" s="19" t="str">
        <f>IF($B80&lt;&gt;"", IF(AND(INDEX('Evidence střelců a nástřel'!P$7:P$107,$B80)&lt;&gt;"", Nastavení!$B$5="NE"), INDEX('Evidence střelců a nástřel'!P$7:P$107,$B80), ""), "")</f>
        <v/>
      </c>
      <c r="Q80" s="18" t="str">
        <f>IF($B80&lt;&gt;"", IF(INDEX('Evidence střelců a nástřel'!Q$7:Q$107,$B80) &gt; 0, INDEX('Evidence střelců a nástřel'!Q$7:Q$107,$B80), ""), "")</f>
        <v/>
      </c>
      <c r="R80" s="18" t="str">
        <f t="shared" si="3"/>
        <v/>
      </c>
      <c r="S80" t="str">
        <f>IF($B80&lt;&gt;"", IF(INDEX('Evidence střelců a nástřel'!#REF!,$B80) &gt; 0, INDEX('Evidence střelců a nástřel'!#REF!,$B80), ""), "")</f>
        <v/>
      </c>
    </row>
    <row r="81" spans="1:19">
      <c r="A81" s="18" t="str">
        <f>IF(AND($B81 &lt;&gt; "", COUNT(E81:N81) &gt; 0), INDEX('Pomocné pořadí jednotlivci'!O$7:O$107,$B81), "")</f>
        <v/>
      </c>
      <c r="B81" s="18" t="str">
        <f>IF(ISNUMBER(MATCH(ROW()-6,'Pomocné pořadí jednotlivci'!$R$7:$R$107,0)),INDEX('Evidence střelců a nástřel'!$A$7:$A$107,MATCH(ROW()-6,'Pomocné pořadí jednotlivci'!$R$7:$R$107,0),1),"")</f>
        <v/>
      </c>
      <c r="C81" s="33" t="str">
        <f>IF($B81&lt;&gt;"", IF(INDEX('Evidence střelců a nástřel'!$C$7:$C$107,$B81) = 0, "", UPPER(INDEX('Evidence střelců a nástřel'!$C$7:$C$107,$B81))),"")</f>
        <v/>
      </c>
      <c r="D81" s="80" t="str">
        <f>IF($B81&lt;&gt;"",TRIM(INDEX('Evidence střelců a nástřel'!E$7:E$107,$B81)),"")</f>
        <v/>
      </c>
      <c r="E81" s="19" t="str">
        <f>IF($B81&lt;&gt;"", IF(INDEX('Evidence střelců a nástřel'!F$7:F$107,$B81) &lt;&gt;"", INDEX('Evidence střelců a nástřel'!F$7:F$107,$B81), ""), "")</f>
        <v/>
      </c>
      <c r="F81" s="19" t="str">
        <f>IF($B81&lt;&gt;"", IF(INDEX('Evidence střelců a nástřel'!G$7:G$107,$B81) &lt;&gt;"", INDEX('Evidence střelců a nástřel'!G$7:G$107,$B81), ""), "")</f>
        <v/>
      </c>
      <c r="G81" s="19" t="str">
        <f>IF($B81&lt;&gt;"", IF(INDEX('Evidence střelců a nástřel'!H$7:H$107,$B81) &lt;&gt;"", INDEX('Evidence střelců a nástřel'!H$7:H$107,$B81), ""), "")</f>
        <v/>
      </c>
      <c r="H81" s="19" t="str">
        <f>IF($B81&lt;&gt;"", IF(INDEX('Evidence střelců a nástřel'!I$7:I$107,$B81) &lt;&gt;"", INDEX('Evidence střelců a nástřel'!I$7:I$107,$B81), ""), "")</f>
        <v/>
      </c>
      <c r="I81" s="19" t="str">
        <f>IF($B81&lt;&gt;"", IF(INDEX('Evidence střelců a nástřel'!J$7:J$107,$B81) &lt;&gt;"", INDEX('Evidence střelců a nástřel'!J$7:J$107,$B81), ""), "")</f>
        <v/>
      </c>
      <c r="J81" s="19" t="str">
        <f>IF($B81&lt;&gt;"", IF(INDEX('Evidence střelců a nástřel'!K$7:K$107,$B81) &lt;&gt;"", INDEX('Evidence střelců a nástřel'!K$7:K$107,$B81), ""), "")</f>
        <v/>
      </c>
      <c r="K81" s="19" t="str">
        <f>IF($B81&lt;&gt;"", IF(INDEX('Evidence střelců a nástřel'!L$7:L$107,$B81) &lt;&gt;"", INDEX('Evidence střelců a nástřel'!L$7:L$107,$B81), ""), "")</f>
        <v/>
      </c>
      <c r="L81" s="19" t="str">
        <f>IF($B81&lt;&gt;"", IF(INDEX('Evidence střelců a nástřel'!M$7:M$107,$B81) &lt;&gt;"", INDEX('Evidence střelců a nástřel'!M$7:M$107,$B81), ""), "")</f>
        <v/>
      </c>
      <c r="M81" s="19" t="str">
        <f>IF($B81&lt;&gt;"", IF(INDEX('Evidence střelců a nástřel'!N$7:N$107,$B81) &lt;&gt;"", INDEX('Evidence střelců a nástřel'!N$7:N$107,$B81), ""), "")</f>
        <v/>
      </c>
      <c r="N81" s="19" t="str">
        <f>IF($B81&lt;&gt;"", IF(INDEX('Evidence střelců a nástřel'!O$7:O$107,$B81) &lt;&gt;"", INDEX('Evidence střelců a nástřel'!O$7:O$107,$B81), ""), "")</f>
        <v/>
      </c>
      <c r="O81" s="18" t="str">
        <f t="shared" si="2"/>
        <v/>
      </c>
      <c r="P81" s="19" t="str">
        <f>IF($B81&lt;&gt;"", IF(AND(INDEX('Evidence střelců a nástřel'!P$7:P$107,$B81)&lt;&gt;"", Nastavení!$B$5="NE"), INDEX('Evidence střelců a nástřel'!P$7:P$107,$B81), ""), "")</f>
        <v/>
      </c>
      <c r="Q81" s="18" t="str">
        <f>IF($B81&lt;&gt;"", IF(INDEX('Evidence střelců a nástřel'!Q$7:Q$107,$B81) &gt; 0, INDEX('Evidence střelců a nástřel'!Q$7:Q$107,$B81), ""), "")</f>
        <v/>
      </c>
      <c r="R81" s="18" t="str">
        <f t="shared" si="3"/>
        <v/>
      </c>
      <c r="S81" t="str">
        <f>IF($B81&lt;&gt;"", IF(INDEX('Evidence střelců a nástřel'!#REF!,$B81) &gt; 0, INDEX('Evidence střelců a nástřel'!#REF!,$B81), ""), "")</f>
        <v/>
      </c>
    </row>
    <row r="82" spans="1:19">
      <c r="A82" s="18" t="str">
        <f>IF(AND($B82 &lt;&gt; "", COUNT(E82:N82) &gt; 0), INDEX('Pomocné pořadí jednotlivci'!O$7:O$107,$B82), "")</f>
        <v/>
      </c>
      <c r="B82" s="18" t="str">
        <f>IF(ISNUMBER(MATCH(ROW()-6,'Pomocné pořadí jednotlivci'!$R$7:$R$107,0)),INDEX('Evidence střelců a nástřel'!$A$7:$A$107,MATCH(ROW()-6,'Pomocné pořadí jednotlivci'!$R$7:$R$107,0),1),"")</f>
        <v/>
      </c>
      <c r="C82" s="33" t="str">
        <f>IF($B82&lt;&gt;"", IF(INDEX('Evidence střelců a nástřel'!$C$7:$C$107,$B82) = 0, "", UPPER(INDEX('Evidence střelců a nástřel'!$C$7:$C$107,$B82))),"")</f>
        <v/>
      </c>
      <c r="D82" s="80" t="str">
        <f>IF($B82&lt;&gt;"",TRIM(INDEX('Evidence střelců a nástřel'!E$7:E$107,$B82)),"")</f>
        <v/>
      </c>
      <c r="E82" s="19" t="str">
        <f>IF($B82&lt;&gt;"", IF(INDEX('Evidence střelců a nástřel'!F$7:F$107,$B82) &lt;&gt;"", INDEX('Evidence střelců a nástřel'!F$7:F$107,$B82), ""), "")</f>
        <v/>
      </c>
      <c r="F82" s="19" t="str">
        <f>IF($B82&lt;&gt;"", IF(INDEX('Evidence střelců a nástřel'!G$7:G$107,$B82) &lt;&gt;"", INDEX('Evidence střelců a nástřel'!G$7:G$107,$B82), ""), "")</f>
        <v/>
      </c>
      <c r="G82" s="19" t="str">
        <f>IF($B82&lt;&gt;"", IF(INDEX('Evidence střelců a nástřel'!H$7:H$107,$B82) &lt;&gt;"", INDEX('Evidence střelců a nástřel'!H$7:H$107,$B82), ""), "")</f>
        <v/>
      </c>
      <c r="H82" s="19" t="str">
        <f>IF($B82&lt;&gt;"", IF(INDEX('Evidence střelců a nástřel'!I$7:I$107,$B82) &lt;&gt;"", INDEX('Evidence střelců a nástřel'!I$7:I$107,$B82), ""), "")</f>
        <v/>
      </c>
      <c r="I82" s="19" t="str">
        <f>IF($B82&lt;&gt;"", IF(INDEX('Evidence střelců a nástřel'!J$7:J$107,$B82) &lt;&gt;"", INDEX('Evidence střelců a nástřel'!J$7:J$107,$B82), ""), "")</f>
        <v/>
      </c>
      <c r="J82" s="19" t="str">
        <f>IF($B82&lt;&gt;"", IF(INDEX('Evidence střelců a nástřel'!K$7:K$107,$B82) &lt;&gt;"", INDEX('Evidence střelců a nástřel'!K$7:K$107,$B82), ""), "")</f>
        <v/>
      </c>
      <c r="K82" s="19" t="str">
        <f>IF($B82&lt;&gt;"", IF(INDEX('Evidence střelců a nástřel'!L$7:L$107,$B82) &lt;&gt;"", INDEX('Evidence střelců a nástřel'!L$7:L$107,$B82), ""), "")</f>
        <v/>
      </c>
      <c r="L82" s="19" t="str">
        <f>IF($B82&lt;&gt;"", IF(INDEX('Evidence střelců a nástřel'!M$7:M$107,$B82) &lt;&gt;"", INDEX('Evidence střelců a nástřel'!M$7:M$107,$B82), ""), "")</f>
        <v/>
      </c>
      <c r="M82" s="19" t="str">
        <f>IF($B82&lt;&gt;"", IF(INDEX('Evidence střelců a nástřel'!N$7:N$107,$B82) &lt;&gt;"", INDEX('Evidence střelců a nástřel'!N$7:N$107,$B82), ""), "")</f>
        <v/>
      </c>
      <c r="N82" s="19" t="str">
        <f>IF($B82&lt;&gt;"", IF(INDEX('Evidence střelců a nástřel'!O$7:O$107,$B82) &lt;&gt;"", INDEX('Evidence střelců a nástřel'!O$7:O$107,$B82), ""), "")</f>
        <v/>
      </c>
      <c r="O82" s="18" t="str">
        <f t="shared" si="2"/>
        <v/>
      </c>
      <c r="P82" s="19" t="str">
        <f>IF($B82&lt;&gt;"", IF(AND(INDEX('Evidence střelců a nástřel'!P$7:P$107,$B82)&lt;&gt;"", Nastavení!$B$5="NE"), INDEX('Evidence střelců a nástřel'!P$7:P$107,$B82), ""), "")</f>
        <v/>
      </c>
      <c r="Q82" s="18" t="str">
        <f>IF($B82&lt;&gt;"", IF(INDEX('Evidence střelců a nástřel'!Q$7:Q$107,$B82) &gt; 0, INDEX('Evidence střelců a nástřel'!Q$7:Q$107,$B82), ""), "")</f>
        <v/>
      </c>
      <c r="R82" s="18" t="str">
        <f t="shared" si="3"/>
        <v/>
      </c>
      <c r="S82" t="str">
        <f>IF($B82&lt;&gt;"", IF(INDEX('Evidence střelců a nástřel'!#REF!,$B82) &gt; 0, INDEX('Evidence střelců a nástřel'!#REF!,$B82), ""), "")</f>
        <v/>
      </c>
    </row>
    <row r="83" spans="1:19">
      <c r="A83" s="18" t="str">
        <f>IF(AND($B83 &lt;&gt; "", COUNT(E83:N83) &gt; 0), INDEX('Pomocné pořadí jednotlivci'!O$7:O$107,$B83), "")</f>
        <v/>
      </c>
      <c r="B83" s="18" t="str">
        <f>IF(ISNUMBER(MATCH(ROW()-6,'Pomocné pořadí jednotlivci'!$R$7:$R$107,0)),INDEX('Evidence střelců a nástřel'!$A$7:$A$107,MATCH(ROW()-6,'Pomocné pořadí jednotlivci'!$R$7:$R$107,0),1),"")</f>
        <v/>
      </c>
      <c r="C83" s="33" t="str">
        <f>IF($B83&lt;&gt;"", IF(INDEX('Evidence střelců a nástřel'!$C$7:$C$107,$B83) = 0, "", UPPER(INDEX('Evidence střelců a nástřel'!$C$7:$C$107,$B83))),"")</f>
        <v/>
      </c>
      <c r="D83" s="80" t="str">
        <f>IF($B83&lt;&gt;"",TRIM(INDEX('Evidence střelců a nástřel'!E$7:E$107,$B83)),"")</f>
        <v/>
      </c>
      <c r="E83" s="19" t="str">
        <f>IF($B83&lt;&gt;"", IF(INDEX('Evidence střelců a nástřel'!F$7:F$107,$B83) &lt;&gt;"", INDEX('Evidence střelců a nástřel'!F$7:F$107,$B83), ""), "")</f>
        <v/>
      </c>
      <c r="F83" s="19" t="str">
        <f>IF($B83&lt;&gt;"", IF(INDEX('Evidence střelců a nástřel'!G$7:G$107,$B83) &lt;&gt;"", INDEX('Evidence střelců a nástřel'!G$7:G$107,$B83), ""), "")</f>
        <v/>
      </c>
      <c r="G83" s="19" t="str">
        <f>IF($B83&lt;&gt;"", IF(INDEX('Evidence střelců a nástřel'!H$7:H$107,$B83) &lt;&gt;"", INDEX('Evidence střelců a nástřel'!H$7:H$107,$B83), ""), "")</f>
        <v/>
      </c>
      <c r="H83" s="19" t="str">
        <f>IF($B83&lt;&gt;"", IF(INDEX('Evidence střelců a nástřel'!I$7:I$107,$B83) &lt;&gt;"", INDEX('Evidence střelců a nástřel'!I$7:I$107,$B83), ""), "")</f>
        <v/>
      </c>
      <c r="I83" s="19" t="str">
        <f>IF($B83&lt;&gt;"", IF(INDEX('Evidence střelců a nástřel'!J$7:J$107,$B83) &lt;&gt;"", INDEX('Evidence střelců a nástřel'!J$7:J$107,$B83), ""), "")</f>
        <v/>
      </c>
      <c r="J83" s="19" t="str">
        <f>IF($B83&lt;&gt;"", IF(INDEX('Evidence střelců a nástřel'!K$7:K$107,$B83) &lt;&gt;"", INDEX('Evidence střelců a nástřel'!K$7:K$107,$B83), ""), "")</f>
        <v/>
      </c>
      <c r="K83" s="19" t="str">
        <f>IF($B83&lt;&gt;"", IF(INDEX('Evidence střelců a nástřel'!L$7:L$107,$B83) &lt;&gt;"", INDEX('Evidence střelců a nástřel'!L$7:L$107,$B83), ""), "")</f>
        <v/>
      </c>
      <c r="L83" s="19" t="str">
        <f>IF($B83&lt;&gt;"", IF(INDEX('Evidence střelců a nástřel'!M$7:M$107,$B83) &lt;&gt;"", INDEX('Evidence střelců a nástřel'!M$7:M$107,$B83), ""), "")</f>
        <v/>
      </c>
      <c r="M83" s="19" t="str">
        <f>IF($B83&lt;&gt;"", IF(INDEX('Evidence střelců a nástřel'!N$7:N$107,$B83) &lt;&gt;"", INDEX('Evidence střelců a nástřel'!N$7:N$107,$B83), ""), "")</f>
        <v/>
      </c>
      <c r="N83" s="19" t="str">
        <f>IF($B83&lt;&gt;"", IF(INDEX('Evidence střelců a nástřel'!O$7:O$107,$B83) &lt;&gt;"", INDEX('Evidence střelců a nástřel'!O$7:O$107,$B83), ""), "")</f>
        <v/>
      </c>
      <c r="O83" s="18" t="str">
        <f t="shared" si="2"/>
        <v/>
      </c>
      <c r="P83" s="19" t="str">
        <f>IF($B83&lt;&gt;"", IF(AND(INDEX('Evidence střelců a nástřel'!P$7:P$107,$B83)&lt;&gt;"", Nastavení!$B$5="NE"), INDEX('Evidence střelců a nástřel'!P$7:P$107,$B83), ""), "")</f>
        <v/>
      </c>
      <c r="Q83" s="18" t="str">
        <f>IF($B83&lt;&gt;"", IF(INDEX('Evidence střelců a nástřel'!Q$7:Q$107,$B83) &gt; 0, INDEX('Evidence střelců a nástřel'!Q$7:Q$107,$B83), ""), "")</f>
        <v/>
      </c>
      <c r="R83" s="18" t="str">
        <f t="shared" si="3"/>
        <v/>
      </c>
      <c r="S83" t="str">
        <f>IF($B83&lt;&gt;"", IF(INDEX('Evidence střelců a nástřel'!#REF!,$B83) &gt; 0, INDEX('Evidence střelců a nástřel'!#REF!,$B83), ""), "")</f>
        <v/>
      </c>
    </row>
    <row r="84" spans="1:19">
      <c r="A84" s="18" t="str">
        <f>IF(AND($B84 &lt;&gt; "", COUNT(E84:N84) &gt; 0), INDEX('Pomocné pořadí jednotlivci'!O$7:O$107,$B84), "")</f>
        <v/>
      </c>
      <c r="B84" s="18" t="str">
        <f>IF(ISNUMBER(MATCH(ROW()-6,'Pomocné pořadí jednotlivci'!$R$7:$R$107,0)),INDEX('Evidence střelců a nástřel'!$A$7:$A$107,MATCH(ROW()-6,'Pomocné pořadí jednotlivci'!$R$7:$R$107,0),1),"")</f>
        <v/>
      </c>
      <c r="C84" s="33" t="str">
        <f>IF($B84&lt;&gt;"", IF(INDEX('Evidence střelců a nástřel'!$C$7:$C$107,$B84) = 0, "", UPPER(INDEX('Evidence střelců a nástřel'!$C$7:$C$107,$B84))),"")</f>
        <v/>
      </c>
      <c r="D84" s="80" t="str">
        <f>IF($B84&lt;&gt;"",TRIM(INDEX('Evidence střelců a nástřel'!E$7:E$107,$B84)),"")</f>
        <v/>
      </c>
      <c r="E84" s="19" t="str">
        <f>IF($B84&lt;&gt;"", IF(INDEX('Evidence střelců a nástřel'!F$7:F$107,$B84) &lt;&gt;"", INDEX('Evidence střelců a nástřel'!F$7:F$107,$B84), ""), "")</f>
        <v/>
      </c>
      <c r="F84" s="19" t="str">
        <f>IF($B84&lt;&gt;"", IF(INDEX('Evidence střelců a nástřel'!G$7:G$107,$B84) &lt;&gt;"", INDEX('Evidence střelců a nástřel'!G$7:G$107,$B84), ""), "")</f>
        <v/>
      </c>
      <c r="G84" s="19" t="str">
        <f>IF($B84&lt;&gt;"", IF(INDEX('Evidence střelců a nástřel'!H$7:H$107,$B84) &lt;&gt;"", INDEX('Evidence střelců a nástřel'!H$7:H$107,$B84), ""), "")</f>
        <v/>
      </c>
      <c r="H84" s="19" t="str">
        <f>IF($B84&lt;&gt;"", IF(INDEX('Evidence střelců a nástřel'!I$7:I$107,$B84) &lt;&gt;"", INDEX('Evidence střelců a nástřel'!I$7:I$107,$B84), ""), "")</f>
        <v/>
      </c>
      <c r="I84" s="19" t="str">
        <f>IF($B84&lt;&gt;"", IF(INDEX('Evidence střelců a nástřel'!J$7:J$107,$B84) &lt;&gt;"", INDEX('Evidence střelců a nástřel'!J$7:J$107,$B84), ""), "")</f>
        <v/>
      </c>
      <c r="J84" s="19" t="str">
        <f>IF($B84&lt;&gt;"", IF(INDEX('Evidence střelců a nástřel'!K$7:K$107,$B84) &lt;&gt;"", INDEX('Evidence střelců a nástřel'!K$7:K$107,$B84), ""), "")</f>
        <v/>
      </c>
      <c r="K84" s="19" t="str">
        <f>IF($B84&lt;&gt;"", IF(INDEX('Evidence střelců a nástřel'!L$7:L$107,$B84) &lt;&gt;"", INDEX('Evidence střelců a nástřel'!L$7:L$107,$B84), ""), "")</f>
        <v/>
      </c>
      <c r="L84" s="19" t="str">
        <f>IF($B84&lt;&gt;"", IF(INDEX('Evidence střelců a nástřel'!M$7:M$107,$B84) &lt;&gt;"", INDEX('Evidence střelců a nástřel'!M$7:M$107,$B84), ""), "")</f>
        <v/>
      </c>
      <c r="M84" s="19" t="str">
        <f>IF($B84&lt;&gt;"", IF(INDEX('Evidence střelců a nástřel'!N$7:N$107,$B84) &lt;&gt;"", INDEX('Evidence střelců a nástřel'!N$7:N$107,$B84), ""), "")</f>
        <v/>
      </c>
      <c r="N84" s="19" t="str">
        <f>IF($B84&lt;&gt;"", IF(INDEX('Evidence střelců a nástřel'!O$7:O$107,$B84) &lt;&gt;"", INDEX('Evidence střelců a nástřel'!O$7:O$107,$B84), ""), "")</f>
        <v/>
      </c>
      <c r="O84" s="18" t="str">
        <f t="shared" si="2"/>
        <v/>
      </c>
      <c r="P84" s="19" t="str">
        <f>IF($B84&lt;&gt;"", IF(AND(INDEX('Evidence střelců a nástřel'!P$7:P$107,$B84)&lt;&gt;"", Nastavení!$B$5="NE"), INDEX('Evidence střelců a nástřel'!P$7:P$107,$B84), ""), "")</f>
        <v/>
      </c>
      <c r="Q84" s="18" t="str">
        <f>IF($B84&lt;&gt;"", IF(INDEX('Evidence střelců a nástřel'!Q$7:Q$107,$B84) &gt; 0, INDEX('Evidence střelců a nástřel'!Q$7:Q$107,$B84), ""), "")</f>
        <v/>
      </c>
      <c r="R84" s="18" t="str">
        <f t="shared" si="3"/>
        <v/>
      </c>
      <c r="S84" t="str">
        <f>IF($B84&lt;&gt;"", IF(INDEX('Evidence střelců a nástřel'!#REF!,$B84) &gt; 0, INDEX('Evidence střelců a nástřel'!#REF!,$B84), ""), "")</f>
        <v/>
      </c>
    </row>
    <row r="85" spans="1:19">
      <c r="A85" s="18" t="str">
        <f>IF(AND($B85 &lt;&gt; "", COUNT(E85:N85) &gt; 0), INDEX('Pomocné pořadí jednotlivci'!O$7:O$107,$B85), "")</f>
        <v/>
      </c>
      <c r="B85" s="18" t="str">
        <f>IF(ISNUMBER(MATCH(ROW()-6,'Pomocné pořadí jednotlivci'!$R$7:$R$107,0)),INDEX('Evidence střelců a nástřel'!$A$7:$A$107,MATCH(ROW()-6,'Pomocné pořadí jednotlivci'!$R$7:$R$107,0),1),"")</f>
        <v/>
      </c>
      <c r="C85" s="33" t="str">
        <f>IF($B85&lt;&gt;"", IF(INDEX('Evidence střelců a nástřel'!$C$7:$C$107,$B85) = 0, "", UPPER(INDEX('Evidence střelců a nástřel'!$C$7:$C$107,$B85))),"")</f>
        <v/>
      </c>
      <c r="D85" s="80" t="str">
        <f>IF($B85&lt;&gt;"",TRIM(INDEX('Evidence střelců a nástřel'!E$7:E$107,$B85)),"")</f>
        <v/>
      </c>
      <c r="E85" s="19" t="str">
        <f>IF($B85&lt;&gt;"", IF(INDEX('Evidence střelců a nástřel'!F$7:F$107,$B85) &lt;&gt;"", INDEX('Evidence střelců a nástřel'!F$7:F$107,$B85), ""), "")</f>
        <v/>
      </c>
      <c r="F85" s="19" t="str">
        <f>IF($B85&lt;&gt;"", IF(INDEX('Evidence střelců a nástřel'!G$7:G$107,$B85) &lt;&gt;"", INDEX('Evidence střelců a nástřel'!G$7:G$107,$B85), ""), "")</f>
        <v/>
      </c>
      <c r="G85" s="19" t="str">
        <f>IF($B85&lt;&gt;"", IF(INDEX('Evidence střelců a nástřel'!H$7:H$107,$B85) &lt;&gt;"", INDEX('Evidence střelců a nástřel'!H$7:H$107,$B85), ""), "")</f>
        <v/>
      </c>
      <c r="H85" s="19" t="str">
        <f>IF($B85&lt;&gt;"", IF(INDEX('Evidence střelců a nástřel'!I$7:I$107,$B85) &lt;&gt;"", INDEX('Evidence střelců a nástřel'!I$7:I$107,$B85), ""), "")</f>
        <v/>
      </c>
      <c r="I85" s="19" t="str">
        <f>IF($B85&lt;&gt;"", IF(INDEX('Evidence střelců a nástřel'!J$7:J$107,$B85) &lt;&gt;"", INDEX('Evidence střelců a nástřel'!J$7:J$107,$B85), ""), "")</f>
        <v/>
      </c>
      <c r="J85" s="19" t="str">
        <f>IF($B85&lt;&gt;"", IF(INDEX('Evidence střelců a nástřel'!K$7:K$107,$B85) &lt;&gt;"", INDEX('Evidence střelců a nástřel'!K$7:K$107,$B85), ""), "")</f>
        <v/>
      </c>
      <c r="K85" s="19" t="str">
        <f>IF($B85&lt;&gt;"", IF(INDEX('Evidence střelců a nástřel'!L$7:L$107,$B85) &lt;&gt;"", INDEX('Evidence střelců a nástřel'!L$7:L$107,$B85), ""), "")</f>
        <v/>
      </c>
      <c r="L85" s="19" t="str">
        <f>IF($B85&lt;&gt;"", IF(INDEX('Evidence střelců a nástřel'!M$7:M$107,$B85) &lt;&gt;"", INDEX('Evidence střelců a nástřel'!M$7:M$107,$B85), ""), "")</f>
        <v/>
      </c>
      <c r="M85" s="19" t="str">
        <f>IF($B85&lt;&gt;"", IF(INDEX('Evidence střelců a nástřel'!N$7:N$107,$B85) &lt;&gt;"", INDEX('Evidence střelců a nástřel'!N$7:N$107,$B85), ""), "")</f>
        <v/>
      </c>
      <c r="N85" s="19" t="str">
        <f>IF($B85&lt;&gt;"", IF(INDEX('Evidence střelců a nástřel'!O$7:O$107,$B85) &lt;&gt;"", INDEX('Evidence střelců a nástřel'!O$7:O$107,$B85), ""), "")</f>
        <v/>
      </c>
      <c r="O85" s="18" t="str">
        <f t="shared" si="2"/>
        <v/>
      </c>
      <c r="P85" s="19" t="str">
        <f>IF($B85&lt;&gt;"", IF(AND(INDEX('Evidence střelců a nástřel'!P$7:P$107,$B85)&lt;&gt;"", Nastavení!$B$5="NE"), INDEX('Evidence střelců a nástřel'!P$7:P$107,$B85), ""), "")</f>
        <v/>
      </c>
      <c r="Q85" s="18" t="str">
        <f>IF($B85&lt;&gt;"", IF(INDEX('Evidence střelců a nástřel'!Q$7:Q$107,$B85) &gt; 0, INDEX('Evidence střelců a nástřel'!Q$7:Q$107,$B85), ""), "")</f>
        <v/>
      </c>
      <c r="R85" s="18" t="str">
        <f t="shared" si="3"/>
        <v/>
      </c>
      <c r="S85" t="str">
        <f>IF($B85&lt;&gt;"", IF(INDEX('Evidence střelců a nástřel'!#REF!,$B85) &gt; 0, INDEX('Evidence střelců a nástřel'!#REF!,$B85), ""), "")</f>
        <v/>
      </c>
    </row>
    <row r="86" spans="1:19">
      <c r="A86" s="18" t="str">
        <f>IF(AND($B86 &lt;&gt; "", COUNT(E86:N86) &gt; 0), INDEX('Pomocné pořadí jednotlivci'!O$7:O$107,$B86), "")</f>
        <v/>
      </c>
      <c r="B86" s="18" t="str">
        <f>IF(ISNUMBER(MATCH(ROW()-6,'Pomocné pořadí jednotlivci'!$R$7:$R$107,0)),INDEX('Evidence střelců a nástřel'!$A$7:$A$107,MATCH(ROW()-6,'Pomocné pořadí jednotlivci'!$R$7:$R$107,0),1),"")</f>
        <v/>
      </c>
      <c r="C86" s="33" t="str">
        <f>IF($B86&lt;&gt;"", IF(INDEX('Evidence střelců a nástřel'!$C$7:$C$107,$B86) = 0, "", UPPER(INDEX('Evidence střelců a nástřel'!$C$7:$C$107,$B86))),"")</f>
        <v/>
      </c>
      <c r="D86" s="80" t="str">
        <f>IF($B86&lt;&gt;"",TRIM(INDEX('Evidence střelců a nástřel'!E$7:E$107,$B86)),"")</f>
        <v/>
      </c>
      <c r="E86" s="19" t="str">
        <f>IF($B86&lt;&gt;"", IF(INDEX('Evidence střelců a nástřel'!F$7:F$107,$B86) &lt;&gt;"", INDEX('Evidence střelců a nástřel'!F$7:F$107,$B86), ""), "")</f>
        <v/>
      </c>
      <c r="F86" s="19" t="str">
        <f>IF($B86&lt;&gt;"", IF(INDEX('Evidence střelců a nástřel'!G$7:G$107,$B86) &lt;&gt;"", INDEX('Evidence střelců a nástřel'!G$7:G$107,$B86), ""), "")</f>
        <v/>
      </c>
      <c r="G86" s="19" t="str">
        <f>IF($B86&lt;&gt;"", IF(INDEX('Evidence střelců a nástřel'!H$7:H$107,$B86) &lt;&gt;"", INDEX('Evidence střelců a nástřel'!H$7:H$107,$B86), ""), "")</f>
        <v/>
      </c>
      <c r="H86" s="19" t="str">
        <f>IF($B86&lt;&gt;"", IF(INDEX('Evidence střelců a nástřel'!I$7:I$107,$B86) &lt;&gt;"", INDEX('Evidence střelců a nástřel'!I$7:I$107,$B86), ""), "")</f>
        <v/>
      </c>
      <c r="I86" s="19" t="str">
        <f>IF($B86&lt;&gt;"", IF(INDEX('Evidence střelců a nástřel'!J$7:J$107,$B86) &lt;&gt;"", INDEX('Evidence střelců a nástřel'!J$7:J$107,$B86), ""), "")</f>
        <v/>
      </c>
      <c r="J86" s="19" t="str">
        <f>IF($B86&lt;&gt;"", IF(INDEX('Evidence střelců a nástřel'!K$7:K$107,$B86) &lt;&gt;"", INDEX('Evidence střelců a nástřel'!K$7:K$107,$B86), ""), "")</f>
        <v/>
      </c>
      <c r="K86" s="19" t="str">
        <f>IF($B86&lt;&gt;"", IF(INDEX('Evidence střelců a nástřel'!L$7:L$107,$B86) &lt;&gt;"", INDEX('Evidence střelců a nástřel'!L$7:L$107,$B86), ""), "")</f>
        <v/>
      </c>
      <c r="L86" s="19" t="str">
        <f>IF($B86&lt;&gt;"", IF(INDEX('Evidence střelců a nástřel'!M$7:M$107,$B86) &lt;&gt;"", INDEX('Evidence střelců a nástřel'!M$7:M$107,$B86), ""), "")</f>
        <v/>
      </c>
      <c r="M86" s="19" t="str">
        <f>IF($B86&lt;&gt;"", IF(INDEX('Evidence střelců a nástřel'!N$7:N$107,$B86) &lt;&gt;"", INDEX('Evidence střelců a nástřel'!N$7:N$107,$B86), ""), "")</f>
        <v/>
      </c>
      <c r="N86" s="19" t="str">
        <f>IF($B86&lt;&gt;"", IF(INDEX('Evidence střelců a nástřel'!O$7:O$107,$B86) &lt;&gt;"", INDEX('Evidence střelců a nástřel'!O$7:O$107,$B86), ""), "")</f>
        <v/>
      </c>
      <c r="O86" s="18" t="str">
        <f t="shared" si="2"/>
        <v/>
      </c>
      <c r="P86" s="19" t="str">
        <f>IF($B86&lt;&gt;"", IF(AND(INDEX('Evidence střelců a nástřel'!P$7:P$107,$B86)&lt;&gt;"", Nastavení!$B$5="NE"), INDEX('Evidence střelců a nástřel'!P$7:P$107,$B86), ""), "")</f>
        <v/>
      </c>
      <c r="Q86" s="18" t="str">
        <f>IF($B86&lt;&gt;"", IF(INDEX('Evidence střelců a nástřel'!Q$7:Q$107,$B86) &gt; 0, INDEX('Evidence střelců a nástřel'!Q$7:Q$107,$B86), ""), "")</f>
        <v/>
      </c>
      <c r="R86" s="18" t="str">
        <f t="shared" si="3"/>
        <v/>
      </c>
      <c r="S86" t="str">
        <f>IF($B86&lt;&gt;"", IF(INDEX('Evidence střelců a nástřel'!#REF!,$B86) &gt; 0, INDEX('Evidence střelců a nástřel'!#REF!,$B86), ""), "")</f>
        <v/>
      </c>
    </row>
    <row r="87" spans="1:19">
      <c r="A87" s="18" t="str">
        <f>IF(AND($B87 &lt;&gt; "", COUNT(E87:N87) &gt; 0), INDEX('Pomocné pořadí jednotlivci'!O$7:O$107,$B87), "")</f>
        <v/>
      </c>
      <c r="B87" s="18" t="str">
        <f>IF(ISNUMBER(MATCH(ROW()-6,'Pomocné pořadí jednotlivci'!$R$7:$R$107,0)),INDEX('Evidence střelců a nástřel'!$A$7:$A$107,MATCH(ROW()-6,'Pomocné pořadí jednotlivci'!$R$7:$R$107,0),1),"")</f>
        <v/>
      </c>
      <c r="C87" s="33" t="str">
        <f>IF($B87&lt;&gt;"", IF(INDEX('Evidence střelců a nástřel'!$C$7:$C$107,$B87) = 0, "", UPPER(INDEX('Evidence střelců a nástřel'!$C$7:$C$107,$B87))),"")</f>
        <v/>
      </c>
      <c r="D87" s="80" t="str">
        <f>IF($B87&lt;&gt;"",TRIM(INDEX('Evidence střelců a nástřel'!E$7:E$107,$B87)),"")</f>
        <v/>
      </c>
      <c r="E87" s="19" t="str">
        <f>IF($B87&lt;&gt;"", IF(INDEX('Evidence střelců a nástřel'!F$7:F$107,$B87) &lt;&gt;"", INDEX('Evidence střelců a nástřel'!F$7:F$107,$B87), ""), "")</f>
        <v/>
      </c>
      <c r="F87" s="19" t="str">
        <f>IF($B87&lt;&gt;"", IF(INDEX('Evidence střelců a nástřel'!G$7:G$107,$B87) &lt;&gt;"", INDEX('Evidence střelců a nástřel'!G$7:G$107,$B87), ""), "")</f>
        <v/>
      </c>
      <c r="G87" s="19" t="str">
        <f>IF($B87&lt;&gt;"", IF(INDEX('Evidence střelců a nástřel'!H$7:H$107,$B87) &lt;&gt;"", INDEX('Evidence střelců a nástřel'!H$7:H$107,$B87), ""), "")</f>
        <v/>
      </c>
      <c r="H87" s="19" t="str">
        <f>IF($B87&lt;&gt;"", IF(INDEX('Evidence střelců a nástřel'!I$7:I$107,$B87) &lt;&gt;"", INDEX('Evidence střelců a nástřel'!I$7:I$107,$B87), ""), "")</f>
        <v/>
      </c>
      <c r="I87" s="19" t="str">
        <f>IF($B87&lt;&gt;"", IF(INDEX('Evidence střelců a nástřel'!J$7:J$107,$B87) &lt;&gt;"", INDEX('Evidence střelců a nástřel'!J$7:J$107,$B87), ""), "")</f>
        <v/>
      </c>
      <c r="J87" s="19" t="str">
        <f>IF($B87&lt;&gt;"", IF(INDEX('Evidence střelců a nástřel'!K$7:K$107,$B87) &lt;&gt;"", INDEX('Evidence střelců a nástřel'!K$7:K$107,$B87), ""), "")</f>
        <v/>
      </c>
      <c r="K87" s="19" t="str">
        <f>IF($B87&lt;&gt;"", IF(INDEX('Evidence střelců a nástřel'!L$7:L$107,$B87) &lt;&gt;"", INDEX('Evidence střelců a nástřel'!L$7:L$107,$B87), ""), "")</f>
        <v/>
      </c>
      <c r="L87" s="19" t="str">
        <f>IF($B87&lt;&gt;"", IF(INDEX('Evidence střelců a nástřel'!M$7:M$107,$B87) &lt;&gt;"", INDEX('Evidence střelců a nástřel'!M$7:M$107,$B87), ""), "")</f>
        <v/>
      </c>
      <c r="M87" s="19" t="str">
        <f>IF($B87&lt;&gt;"", IF(INDEX('Evidence střelců a nástřel'!N$7:N$107,$B87) &lt;&gt;"", INDEX('Evidence střelců a nástřel'!N$7:N$107,$B87), ""), "")</f>
        <v/>
      </c>
      <c r="N87" s="19" t="str">
        <f>IF($B87&lt;&gt;"", IF(INDEX('Evidence střelců a nástřel'!O$7:O$107,$B87) &lt;&gt;"", INDEX('Evidence střelců a nástřel'!O$7:O$107,$B87), ""), "")</f>
        <v/>
      </c>
      <c r="O87" s="18" t="str">
        <f t="shared" si="2"/>
        <v/>
      </c>
      <c r="P87" s="19" t="str">
        <f>IF($B87&lt;&gt;"", IF(AND(INDEX('Evidence střelců a nástřel'!P$7:P$107,$B87)&lt;&gt;"", Nastavení!$B$5="NE"), INDEX('Evidence střelců a nástřel'!P$7:P$107,$B87), ""), "")</f>
        <v/>
      </c>
      <c r="Q87" s="18" t="str">
        <f>IF($B87&lt;&gt;"", IF(INDEX('Evidence střelců a nástřel'!Q$7:Q$107,$B87) &gt; 0, INDEX('Evidence střelců a nástřel'!Q$7:Q$107,$B87), ""), "")</f>
        <v/>
      </c>
      <c r="R87" s="18" t="str">
        <f t="shared" si="3"/>
        <v/>
      </c>
      <c r="S87" t="str">
        <f>IF($B87&lt;&gt;"", IF(INDEX('Evidence střelců a nástřel'!#REF!,$B87) &gt; 0, INDEX('Evidence střelců a nástřel'!#REF!,$B87), ""), "")</f>
        <v/>
      </c>
    </row>
    <row r="88" spans="1:19">
      <c r="A88" s="18" t="str">
        <f>IF(AND($B88 &lt;&gt; "", COUNT(E88:N88) &gt; 0), INDEX('Pomocné pořadí jednotlivci'!O$7:O$107,$B88), "")</f>
        <v/>
      </c>
      <c r="B88" s="18" t="str">
        <f>IF(ISNUMBER(MATCH(ROW()-6,'Pomocné pořadí jednotlivci'!$R$7:$R$107,0)),INDEX('Evidence střelců a nástřel'!$A$7:$A$107,MATCH(ROW()-6,'Pomocné pořadí jednotlivci'!$R$7:$R$107,0),1),"")</f>
        <v/>
      </c>
      <c r="C88" s="33" t="str">
        <f>IF($B88&lt;&gt;"", IF(INDEX('Evidence střelců a nástřel'!$C$7:$C$107,$B88) = 0, "", UPPER(INDEX('Evidence střelců a nástřel'!$C$7:$C$107,$B88))),"")</f>
        <v/>
      </c>
      <c r="D88" s="80" t="str">
        <f>IF($B88&lt;&gt;"",TRIM(INDEX('Evidence střelců a nástřel'!E$7:E$107,$B88)),"")</f>
        <v/>
      </c>
      <c r="E88" s="19" t="str">
        <f>IF($B88&lt;&gt;"", IF(INDEX('Evidence střelců a nástřel'!F$7:F$107,$B88) &lt;&gt;"", INDEX('Evidence střelců a nástřel'!F$7:F$107,$B88), ""), "")</f>
        <v/>
      </c>
      <c r="F88" s="19" t="str">
        <f>IF($B88&lt;&gt;"", IF(INDEX('Evidence střelců a nástřel'!G$7:G$107,$B88) &lt;&gt;"", INDEX('Evidence střelců a nástřel'!G$7:G$107,$B88), ""), "")</f>
        <v/>
      </c>
      <c r="G88" s="19" t="str">
        <f>IF($B88&lt;&gt;"", IF(INDEX('Evidence střelců a nástřel'!H$7:H$107,$B88) &lt;&gt;"", INDEX('Evidence střelců a nástřel'!H$7:H$107,$B88), ""), "")</f>
        <v/>
      </c>
      <c r="H88" s="19" t="str">
        <f>IF($B88&lt;&gt;"", IF(INDEX('Evidence střelců a nástřel'!I$7:I$107,$B88) &lt;&gt;"", INDEX('Evidence střelců a nástřel'!I$7:I$107,$B88), ""), "")</f>
        <v/>
      </c>
      <c r="I88" s="19" t="str">
        <f>IF($B88&lt;&gt;"", IF(INDEX('Evidence střelců a nástřel'!J$7:J$107,$B88) &lt;&gt;"", INDEX('Evidence střelců a nástřel'!J$7:J$107,$B88), ""), "")</f>
        <v/>
      </c>
      <c r="J88" s="19" t="str">
        <f>IF($B88&lt;&gt;"", IF(INDEX('Evidence střelců a nástřel'!K$7:K$107,$B88) &lt;&gt;"", INDEX('Evidence střelců a nástřel'!K$7:K$107,$B88), ""), "")</f>
        <v/>
      </c>
      <c r="K88" s="19" t="str">
        <f>IF($B88&lt;&gt;"", IF(INDEX('Evidence střelců a nástřel'!L$7:L$107,$B88) &lt;&gt;"", INDEX('Evidence střelců a nástřel'!L$7:L$107,$B88), ""), "")</f>
        <v/>
      </c>
      <c r="L88" s="19" t="str">
        <f>IF($B88&lt;&gt;"", IF(INDEX('Evidence střelců a nástřel'!M$7:M$107,$B88) &lt;&gt;"", INDEX('Evidence střelců a nástřel'!M$7:M$107,$B88), ""), "")</f>
        <v/>
      </c>
      <c r="M88" s="19" t="str">
        <f>IF($B88&lt;&gt;"", IF(INDEX('Evidence střelců a nástřel'!N$7:N$107,$B88) &lt;&gt;"", INDEX('Evidence střelců a nástřel'!N$7:N$107,$B88), ""), "")</f>
        <v/>
      </c>
      <c r="N88" s="19" t="str">
        <f>IF($B88&lt;&gt;"", IF(INDEX('Evidence střelců a nástřel'!O$7:O$107,$B88) &lt;&gt;"", INDEX('Evidence střelců a nástřel'!O$7:O$107,$B88), ""), "")</f>
        <v/>
      </c>
      <c r="O88" s="18" t="str">
        <f t="shared" si="2"/>
        <v/>
      </c>
      <c r="P88" s="19" t="str">
        <f>IF($B88&lt;&gt;"", IF(AND(INDEX('Evidence střelců a nástřel'!P$7:P$107,$B88)&lt;&gt;"", Nastavení!$B$5="NE"), INDEX('Evidence střelců a nástřel'!P$7:P$107,$B88), ""), "")</f>
        <v/>
      </c>
      <c r="Q88" s="18" t="str">
        <f>IF($B88&lt;&gt;"", IF(INDEX('Evidence střelců a nástřel'!Q$7:Q$107,$B88) &gt; 0, INDEX('Evidence střelců a nástřel'!Q$7:Q$107,$B88), ""), "")</f>
        <v/>
      </c>
      <c r="R88" s="18" t="str">
        <f t="shared" si="3"/>
        <v/>
      </c>
      <c r="S88" t="str">
        <f>IF($B88&lt;&gt;"", IF(INDEX('Evidence střelců a nástřel'!#REF!,$B88) &gt; 0, INDEX('Evidence střelců a nástřel'!#REF!,$B88), ""), "")</f>
        <v/>
      </c>
    </row>
    <row r="89" spans="1:19">
      <c r="A89" s="18" t="str">
        <f>IF(AND($B89 &lt;&gt; "", COUNT(E89:N89) &gt; 0), INDEX('Pomocné pořadí jednotlivci'!O$7:O$107,$B89), "")</f>
        <v/>
      </c>
      <c r="B89" s="18" t="str">
        <f>IF(ISNUMBER(MATCH(ROW()-6,'Pomocné pořadí jednotlivci'!$R$7:$R$107,0)),INDEX('Evidence střelců a nástřel'!$A$7:$A$107,MATCH(ROW()-6,'Pomocné pořadí jednotlivci'!$R$7:$R$107,0),1),"")</f>
        <v/>
      </c>
      <c r="C89" s="33" t="str">
        <f>IF($B89&lt;&gt;"", IF(INDEX('Evidence střelců a nástřel'!$C$7:$C$107,$B89) = 0, "", UPPER(INDEX('Evidence střelců a nástřel'!$C$7:$C$107,$B89))),"")</f>
        <v/>
      </c>
      <c r="D89" s="80" t="str">
        <f>IF($B89&lt;&gt;"",TRIM(INDEX('Evidence střelců a nástřel'!E$7:E$107,$B89)),"")</f>
        <v/>
      </c>
      <c r="E89" s="19" t="str">
        <f>IF($B89&lt;&gt;"", IF(INDEX('Evidence střelců a nástřel'!F$7:F$107,$B89) &lt;&gt;"", INDEX('Evidence střelců a nástřel'!F$7:F$107,$B89), ""), "")</f>
        <v/>
      </c>
      <c r="F89" s="19" t="str">
        <f>IF($B89&lt;&gt;"", IF(INDEX('Evidence střelců a nástřel'!G$7:G$107,$B89) &lt;&gt;"", INDEX('Evidence střelců a nástřel'!G$7:G$107,$B89), ""), "")</f>
        <v/>
      </c>
      <c r="G89" s="19" t="str">
        <f>IF($B89&lt;&gt;"", IF(INDEX('Evidence střelců a nástřel'!H$7:H$107,$B89) &lt;&gt;"", INDEX('Evidence střelců a nástřel'!H$7:H$107,$B89), ""), "")</f>
        <v/>
      </c>
      <c r="H89" s="19" t="str">
        <f>IF($B89&lt;&gt;"", IF(INDEX('Evidence střelců a nástřel'!I$7:I$107,$B89) &lt;&gt;"", INDEX('Evidence střelců a nástřel'!I$7:I$107,$B89), ""), "")</f>
        <v/>
      </c>
      <c r="I89" s="19" t="str">
        <f>IF($B89&lt;&gt;"", IF(INDEX('Evidence střelců a nástřel'!J$7:J$107,$B89) &lt;&gt;"", INDEX('Evidence střelců a nástřel'!J$7:J$107,$B89), ""), "")</f>
        <v/>
      </c>
      <c r="J89" s="19" t="str">
        <f>IF($B89&lt;&gt;"", IF(INDEX('Evidence střelců a nástřel'!K$7:K$107,$B89) &lt;&gt;"", INDEX('Evidence střelců a nástřel'!K$7:K$107,$B89), ""), "")</f>
        <v/>
      </c>
      <c r="K89" s="19" t="str">
        <f>IF($B89&lt;&gt;"", IF(INDEX('Evidence střelců a nástřel'!L$7:L$107,$B89) &lt;&gt;"", INDEX('Evidence střelců a nástřel'!L$7:L$107,$B89), ""), "")</f>
        <v/>
      </c>
      <c r="L89" s="19" t="str">
        <f>IF($B89&lt;&gt;"", IF(INDEX('Evidence střelců a nástřel'!M$7:M$107,$B89) &lt;&gt;"", INDEX('Evidence střelců a nástřel'!M$7:M$107,$B89), ""), "")</f>
        <v/>
      </c>
      <c r="M89" s="19" t="str">
        <f>IF($B89&lt;&gt;"", IF(INDEX('Evidence střelců a nástřel'!N$7:N$107,$B89) &lt;&gt;"", INDEX('Evidence střelců a nástřel'!N$7:N$107,$B89), ""), "")</f>
        <v/>
      </c>
      <c r="N89" s="19" t="str">
        <f>IF($B89&lt;&gt;"", IF(INDEX('Evidence střelců a nástřel'!O$7:O$107,$B89) &lt;&gt;"", INDEX('Evidence střelců a nástřel'!O$7:O$107,$B89), ""), "")</f>
        <v/>
      </c>
      <c r="O89" s="18" t="str">
        <f t="shared" si="2"/>
        <v/>
      </c>
      <c r="P89" s="19" t="str">
        <f>IF($B89&lt;&gt;"", IF(AND(INDEX('Evidence střelců a nástřel'!P$7:P$107,$B89)&lt;&gt;"", Nastavení!$B$5="NE"), INDEX('Evidence střelců a nástřel'!P$7:P$107,$B89), ""), "")</f>
        <v/>
      </c>
      <c r="Q89" s="18" t="str">
        <f>IF($B89&lt;&gt;"", IF(INDEX('Evidence střelců a nástřel'!Q$7:Q$107,$B89) &gt; 0, INDEX('Evidence střelců a nástřel'!Q$7:Q$107,$B89), ""), "")</f>
        <v/>
      </c>
      <c r="R89" s="18" t="str">
        <f t="shared" si="3"/>
        <v/>
      </c>
      <c r="S89" t="str">
        <f>IF($B89&lt;&gt;"", IF(INDEX('Evidence střelců a nástřel'!#REF!,$B89) &gt; 0, INDEX('Evidence střelců a nástřel'!#REF!,$B89), ""), "")</f>
        <v/>
      </c>
    </row>
    <row r="90" spans="1:19">
      <c r="A90" s="18" t="str">
        <f>IF(AND($B90 &lt;&gt; "", COUNT(E90:N90) &gt; 0), INDEX('Pomocné pořadí jednotlivci'!O$7:O$107,$B90), "")</f>
        <v/>
      </c>
      <c r="B90" s="18" t="str">
        <f>IF(ISNUMBER(MATCH(ROW()-6,'Pomocné pořadí jednotlivci'!$R$7:$R$107,0)),INDEX('Evidence střelců a nástřel'!$A$7:$A$107,MATCH(ROW()-6,'Pomocné pořadí jednotlivci'!$R$7:$R$107,0),1),"")</f>
        <v/>
      </c>
      <c r="C90" s="33" t="str">
        <f>IF($B90&lt;&gt;"", IF(INDEX('Evidence střelců a nástřel'!$C$7:$C$107,$B90) = 0, "", UPPER(INDEX('Evidence střelců a nástřel'!$C$7:$C$107,$B90))),"")</f>
        <v/>
      </c>
      <c r="D90" s="80" t="str">
        <f>IF($B90&lt;&gt;"",TRIM(INDEX('Evidence střelců a nástřel'!E$7:E$107,$B90)),"")</f>
        <v/>
      </c>
      <c r="E90" s="19" t="str">
        <f>IF($B90&lt;&gt;"", IF(INDEX('Evidence střelců a nástřel'!F$7:F$107,$B90) &lt;&gt;"", INDEX('Evidence střelců a nástřel'!F$7:F$107,$B90), ""), "")</f>
        <v/>
      </c>
      <c r="F90" s="19" t="str">
        <f>IF($B90&lt;&gt;"", IF(INDEX('Evidence střelců a nástřel'!G$7:G$107,$B90) &lt;&gt;"", INDEX('Evidence střelců a nástřel'!G$7:G$107,$B90), ""), "")</f>
        <v/>
      </c>
      <c r="G90" s="19" t="str">
        <f>IF($B90&lt;&gt;"", IF(INDEX('Evidence střelců a nástřel'!H$7:H$107,$B90) &lt;&gt;"", INDEX('Evidence střelců a nástřel'!H$7:H$107,$B90), ""), "")</f>
        <v/>
      </c>
      <c r="H90" s="19" t="str">
        <f>IF($B90&lt;&gt;"", IF(INDEX('Evidence střelců a nástřel'!I$7:I$107,$B90) &lt;&gt;"", INDEX('Evidence střelců a nástřel'!I$7:I$107,$B90), ""), "")</f>
        <v/>
      </c>
      <c r="I90" s="19" t="str">
        <f>IF($B90&lt;&gt;"", IF(INDEX('Evidence střelců a nástřel'!J$7:J$107,$B90) &lt;&gt;"", INDEX('Evidence střelců a nástřel'!J$7:J$107,$B90), ""), "")</f>
        <v/>
      </c>
      <c r="J90" s="19" t="str">
        <f>IF($B90&lt;&gt;"", IF(INDEX('Evidence střelců a nástřel'!K$7:K$107,$B90) &lt;&gt;"", INDEX('Evidence střelců a nástřel'!K$7:K$107,$B90), ""), "")</f>
        <v/>
      </c>
      <c r="K90" s="19" t="str">
        <f>IF($B90&lt;&gt;"", IF(INDEX('Evidence střelců a nástřel'!L$7:L$107,$B90) &lt;&gt;"", INDEX('Evidence střelců a nástřel'!L$7:L$107,$B90), ""), "")</f>
        <v/>
      </c>
      <c r="L90" s="19" t="str">
        <f>IF($B90&lt;&gt;"", IF(INDEX('Evidence střelců a nástřel'!M$7:M$107,$B90) &lt;&gt;"", INDEX('Evidence střelců a nástřel'!M$7:M$107,$B90), ""), "")</f>
        <v/>
      </c>
      <c r="M90" s="19" t="str">
        <f>IF($B90&lt;&gt;"", IF(INDEX('Evidence střelců a nástřel'!N$7:N$107,$B90) &lt;&gt;"", INDEX('Evidence střelců a nástřel'!N$7:N$107,$B90), ""), "")</f>
        <v/>
      </c>
      <c r="N90" s="19" t="str">
        <f>IF($B90&lt;&gt;"", IF(INDEX('Evidence střelců a nástřel'!O$7:O$107,$B90) &lt;&gt;"", INDEX('Evidence střelců a nástřel'!O$7:O$107,$B90), ""), "")</f>
        <v/>
      </c>
      <c r="O90" s="18" t="str">
        <f t="shared" si="2"/>
        <v/>
      </c>
      <c r="P90" s="19" t="str">
        <f>IF($B90&lt;&gt;"", IF(AND(INDEX('Evidence střelců a nástřel'!P$7:P$107,$B90)&lt;&gt;"", Nastavení!$B$5="NE"), INDEX('Evidence střelců a nástřel'!P$7:P$107,$B90), ""), "")</f>
        <v/>
      </c>
      <c r="Q90" s="18" t="str">
        <f>IF($B90&lt;&gt;"", IF(INDEX('Evidence střelců a nástřel'!Q$7:Q$107,$B90) &gt; 0, INDEX('Evidence střelců a nástřel'!Q$7:Q$107,$B90), ""), "")</f>
        <v/>
      </c>
      <c r="R90" s="18" t="str">
        <f t="shared" si="3"/>
        <v/>
      </c>
      <c r="S90" t="str">
        <f>IF($B90&lt;&gt;"", IF(INDEX('Evidence střelců a nástřel'!#REF!,$B90) &gt; 0, INDEX('Evidence střelců a nástřel'!#REF!,$B90), ""), "")</f>
        <v/>
      </c>
    </row>
    <row r="91" spans="1:19">
      <c r="A91" s="18" t="str">
        <f>IF(AND($B91 &lt;&gt; "", COUNT(E91:N91) &gt; 0), INDEX('Pomocné pořadí jednotlivci'!O$7:O$107,$B91), "")</f>
        <v/>
      </c>
      <c r="B91" s="18" t="str">
        <f>IF(ISNUMBER(MATCH(ROW()-6,'Pomocné pořadí jednotlivci'!$R$7:$R$107,0)),INDEX('Evidence střelců a nástřel'!$A$7:$A$107,MATCH(ROW()-6,'Pomocné pořadí jednotlivci'!$R$7:$R$107,0),1),"")</f>
        <v/>
      </c>
      <c r="C91" s="33" t="str">
        <f>IF($B91&lt;&gt;"", IF(INDEX('Evidence střelců a nástřel'!$C$7:$C$107,$B91) = 0, "", UPPER(INDEX('Evidence střelců a nástřel'!$C$7:$C$107,$B91))),"")</f>
        <v/>
      </c>
      <c r="D91" s="80" t="str">
        <f>IF($B91&lt;&gt;"",TRIM(INDEX('Evidence střelců a nástřel'!E$7:E$107,$B91)),"")</f>
        <v/>
      </c>
      <c r="E91" s="19" t="str">
        <f>IF($B91&lt;&gt;"", IF(INDEX('Evidence střelců a nástřel'!F$7:F$107,$B91) &lt;&gt;"", INDEX('Evidence střelců a nástřel'!F$7:F$107,$B91), ""), "")</f>
        <v/>
      </c>
      <c r="F91" s="19" t="str">
        <f>IF($B91&lt;&gt;"", IF(INDEX('Evidence střelců a nástřel'!G$7:G$107,$B91) &lt;&gt;"", INDEX('Evidence střelců a nástřel'!G$7:G$107,$B91), ""), "")</f>
        <v/>
      </c>
      <c r="G91" s="19" t="str">
        <f>IF($B91&lt;&gt;"", IF(INDEX('Evidence střelců a nástřel'!H$7:H$107,$B91) &lt;&gt;"", INDEX('Evidence střelců a nástřel'!H$7:H$107,$B91), ""), "")</f>
        <v/>
      </c>
      <c r="H91" s="19" t="str">
        <f>IF($B91&lt;&gt;"", IF(INDEX('Evidence střelců a nástřel'!I$7:I$107,$B91) &lt;&gt;"", INDEX('Evidence střelců a nástřel'!I$7:I$107,$B91), ""), "")</f>
        <v/>
      </c>
      <c r="I91" s="19" t="str">
        <f>IF($B91&lt;&gt;"", IF(INDEX('Evidence střelců a nástřel'!J$7:J$107,$B91) &lt;&gt;"", INDEX('Evidence střelců a nástřel'!J$7:J$107,$B91), ""), "")</f>
        <v/>
      </c>
      <c r="J91" s="19" t="str">
        <f>IF($B91&lt;&gt;"", IF(INDEX('Evidence střelců a nástřel'!K$7:K$107,$B91) &lt;&gt;"", INDEX('Evidence střelců a nástřel'!K$7:K$107,$B91), ""), "")</f>
        <v/>
      </c>
      <c r="K91" s="19" t="str">
        <f>IF($B91&lt;&gt;"", IF(INDEX('Evidence střelců a nástřel'!L$7:L$107,$B91) &lt;&gt;"", INDEX('Evidence střelců a nástřel'!L$7:L$107,$B91), ""), "")</f>
        <v/>
      </c>
      <c r="L91" s="19" t="str">
        <f>IF($B91&lt;&gt;"", IF(INDEX('Evidence střelců a nástřel'!M$7:M$107,$B91) &lt;&gt;"", INDEX('Evidence střelců a nástřel'!M$7:M$107,$B91), ""), "")</f>
        <v/>
      </c>
      <c r="M91" s="19" t="str">
        <f>IF($B91&lt;&gt;"", IF(INDEX('Evidence střelců a nástřel'!N$7:N$107,$B91) &lt;&gt;"", INDEX('Evidence střelců a nástřel'!N$7:N$107,$B91), ""), "")</f>
        <v/>
      </c>
      <c r="N91" s="19" t="str">
        <f>IF($B91&lt;&gt;"", IF(INDEX('Evidence střelců a nástřel'!O$7:O$107,$B91) &lt;&gt;"", INDEX('Evidence střelců a nástřel'!O$7:O$107,$B91), ""), "")</f>
        <v/>
      </c>
      <c r="O91" s="18" t="str">
        <f t="shared" si="2"/>
        <v/>
      </c>
      <c r="P91" s="19" t="str">
        <f>IF($B91&lt;&gt;"", IF(AND(INDEX('Evidence střelců a nástřel'!P$7:P$107,$B91)&lt;&gt;"", Nastavení!$B$5="NE"), INDEX('Evidence střelců a nástřel'!P$7:P$107,$B91), ""), "")</f>
        <v/>
      </c>
      <c r="Q91" s="18" t="str">
        <f>IF($B91&lt;&gt;"", IF(INDEX('Evidence střelců a nástřel'!Q$7:Q$107,$B91) &gt; 0, INDEX('Evidence střelců a nástřel'!Q$7:Q$107,$B91), ""), "")</f>
        <v/>
      </c>
      <c r="R91" s="18" t="str">
        <f t="shared" si="3"/>
        <v/>
      </c>
      <c r="S91" t="str">
        <f>IF($B91&lt;&gt;"", IF(INDEX('Evidence střelců a nástřel'!#REF!,$B91) &gt; 0, INDEX('Evidence střelců a nástřel'!#REF!,$B91), ""), "")</f>
        <v/>
      </c>
    </row>
    <row r="92" spans="1:19">
      <c r="A92" s="18" t="str">
        <f>IF(AND($B92 &lt;&gt; "", COUNT(E92:N92) &gt; 0), INDEX('Pomocné pořadí jednotlivci'!O$7:O$107,$B92), "")</f>
        <v/>
      </c>
      <c r="B92" s="18" t="str">
        <f>IF(ISNUMBER(MATCH(ROW()-6,'Pomocné pořadí jednotlivci'!$R$7:$R$107,0)),INDEX('Evidence střelců a nástřel'!$A$7:$A$107,MATCH(ROW()-6,'Pomocné pořadí jednotlivci'!$R$7:$R$107,0),1),"")</f>
        <v/>
      </c>
      <c r="C92" s="33" t="str">
        <f>IF($B92&lt;&gt;"", IF(INDEX('Evidence střelců a nástřel'!$C$7:$C$107,$B92) = 0, "", UPPER(INDEX('Evidence střelců a nástřel'!$C$7:$C$107,$B92))),"")</f>
        <v/>
      </c>
      <c r="D92" s="80" t="str">
        <f>IF($B92&lt;&gt;"",TRIM(INDEX('Evidence střelců a nástřel'!E$7:E$107,$B92)),"")</f>
        <v/>
      </c>
      <c r="E92" s="19" t="str">
        <f>IF($B92&lt;&gt;"", IF(INDEX('Evidence střelců a nástřel'!F$7:F$107,$B92) &lt;&gt;"", INDEX('Evidence střelců a nástřel'!F$7:F$107,$B92), ""), "")</f>
        <v/>
      </c>
      <c r="F92" s="19" t="str">
        <f>IF($B92&lt;&gt;"", IF(INDEX('Evidence střelců a nástřel'!G$7:G$107,$B92) &lt;&gt;"", INDEX('Evidence střelců a nástřel'!G$7:G$107,$B92), ""), "")</f>
        <v/>
      </c>
      <c r="G92" s="19" t="str">
        <f>IF($B92&lt;&gt;"", IF(INDEX('Evidence střelců a nástřel'!H$7:H$107,$B92) &lt;&gt;"", INDEX('Evidence střelců a nástřel'!H$7:H$107,$B92), ""), "")</f>
        <v/>
      </c>
      <c r="H92" s="19" t="str">
        <f>IF($B92&lt;&gt;"", IF(INDEX('Evidence střelců a nástřel'!I$7:I$107,$B92) &lt;&gt;"", INDEX('Evidence střelců a nástřel'!I$7:I$107,$B92), ""), "")</f>
        <v/>
      </c>
      <c r="I92" s="19" t="str">
        <f>IF($B92&lt;&gt;"", IF(INDEX('Evidence střelců a nástřel'!J$7:J$107,$B92) &lt;&gt;"", INDEX('Evidence střelců a nástřel'!J$7:J$107,$B92), ""), "")</f>
        <v/>
      </c>
      <c r="J92" s="19" t="str">
        <f>IF($B92&lt;&gt;"", IF(INDEX('Evidence střelců a nástřel'!K$7:K$107,$B92) &lt;&gt;"", INDEX('Evidence střelců a nástřel'!K$7:K$107,$B92), ""), "")</f>
        <v/>
      </c>
      <c r="K92" s="19" t="str">
        <f>IF($B92&lt;&gt;"", IF(INDEX('Evidence střelců a nástřel'!L$7:L$107,$B92) &lt;&gt;"", INDEX('Evidence střelců a nástřel'!L$7:L$107,$B92), ""), "")</f>
        <v/>
      </c>
      <c r="L92" s="19" t="str">
        <f>IF($B92&lt;&gt;"", IF(INDEX('Evidence střelců a nástřel'!M$7:M$107,$B92) &lt;&gt;"", INDEX('Evidence střelců a nástřel'!M$7:M$107,$B92), ""), "")</f>
        <v/>
      </c>
      <c r="M92" s="19" t="str">
        <f>IF($B92&lt;&gt;"", IF(INDEX('Evidence střelců a nástřel'!N$7:N$107,$B92) &lt;&gt;"", INDEX('Evidence střelců a nástřel'!N$7:N$107,$B92), ""), "")</f>
        <v/>
      </c>
      <c r="N92" s="19" t="str">
        <f>IF($B92&lt;&gt;"", IF(INDEX('Evidence střelců a nástřel'!O$7:O$107,$B92) &lt;&gt;"", INDEX('Evidence střelců a nástřel'!O$7:O$107,$B92), ""), "")</f>
        <v/>
      </c>
      <c r="O92" s="18" t="str">
        <f t="shared" si="2"/>
        <v/>
      </c>
      <c r="P92" s="19" t="str">
        <f>IF($B92&lt;&gt;"", IF(AND(INDEX('Evidence střelců a nástřel'!P$7:P$107,$B92)&lt;&gt;"", Nastavení!$B$5="NE"), INDEX('Evidence střelců a nástřel'!P$7:P$107,$B92), ""), "")</f>
        <v/>
      </c>
      <c r="Q92" s="18" t="str">
        <f>IF($B92&lt;&gt;"", IF(INDEX('Evidence střelců a nástřel'!Q$7:Q$107,$B92) &gt; 0, INDEX('Evidence střelců a nástřel'!Q$7:Q$107,$B92), ""), "")</f>
        <v/>
      </c>
      <c r="R92" s="18" t="str">
        <f t="shared" si="3"/>
        <v/>
      </c>
      <c r="S92" t="str">
        <f>IF($B92&lt;&gt;"", IF(INDEX('Evidence střelců a nástřel'!#REF!,$B92) &gt; 0, INDEX('Evidence střelců a nástřel'!#REF!,$B92), ""), "")</f>
        <v/>
      </c>
    </row>
    <row r="93" spans="1:19">
      <c r="A93" s="18" t="str">
        <f>IF(AND($B93 &lt;&gt; "", COUNT(E93:N93) &gt; 0), INDEX('Pomocné pořadí jednotlivci'!O$7:O$107,$B93), "")</f>
        <v/>
      </c>
      <c r="B93" s="18" t="str">
        <f>IF(ISNUMBER(MATCH(ROW()-6,'Pomocné pořadí jednotlivci'!$R$7:$R$107,0)),INDEX('Evidence střelců a nástřel'!$A$7:$A$107,MATCH(ROW()-6,'Pomocné pořadí jednotlivci'!$R$7:$R$107,0),1),"")</f>
        <v/>
      </c>
      <c r="C93" s="33" t="str">
        <f>IF($B93&lt;&gt;"", IF(INDEX('Evidence střelců a nástřel'!$C$7:$C$107,$B93) = 0, "", UPPER(INDEX('Evidence střelců a nástřel'!$C$7:$C$107,$B93))),"")</f>
        <v/>
      </c>
      <c r="D93" s="80" t="str">
        <f>IF($B93&lt;&gt;"",TRIM(INDEX('Evidence střelců a nástřel'!E$7:E$107,$B93)),"")</f>
        <v/>
      </c>
      <c r="E93" s="19" t="str">
        <f>IF($B93&lt;&gt;"", IF(INDEX('Evidence střelců a nástřel'!F$7:F$107,$B93) &lt;&gt;"", INDEX('Evidence střelců a nástřel'!F$7:F$107,$B93), ""), "")</f>
        <v/>
      </c>
      <c r="F93" s="19" t="str">
        <f>IF($B93&lt;&gt;"", IF(INDEX('Evidence střelců a nástřel'!G$7:G$107,$B93) &lt;&gt;"", INDEX('Evidence střelců a nástřel'!G$7:G$107,$B93), ""), "")</f>
        <v/>
      </c>
      <c r="G93" s="19" t="str">
        <f>IF($B93&lt;&gt;"", IF(INDEX('Evidence střelců a nástřel'!H$7:H$107,$B93) &lt;&gt;"", INDEX('Evidence střelců a nástřel'!H$7:H$107,$B93), ""), "")</f>
        <v/>
      </c>
      <c r="H93" s="19" t="str">
        <f>IF($B93&lt;&gt;"", IF(INDEX('Evidence střelců a nástřel'!I$7:I$107,$B93) &lt;&gt;"", INDEX('Evidence střelců a nástřel'!I$7:I$107,$B93), ""), "")</f>
        <v/>
      </c>
      <c r="I93" s="19" t="str">
        <f>IF($B93&lt;&gt;"", IF(INDEX('Evidence střelců a nástřel'!J$7:J$107,$B93) &lt;&gt;"", INDEX('Evidence střelců a nástřel'!J$7:J$107,$B93), ""), "")</f>
        <v/>
      </c>
      <c r="J93" s="19" t="str">
        <f>IF($B93&lt;&gt;"", IF(INDEX('Evidence střelců a nástřel'!K$7:K$107,$B93) &lt;&gt;"", INDEX('Evidence střelců a nástřel'!K$7:K$107,$B93), ""), "")</f>
        <v/>
      </c>
      <c r="K93" s="19" t="str">
        <f>IF($B93&lt;&gt;"", IF(INDEX('Evidence střelců a nástřel'!L$7:L$107,$B93) &lt;&gt;"", INDEX('Evidence střelců a nástřel'!L$7:L$107,$B93), ""), "")</f>
        <v/>
      </c>
      <c r="L93" s="19" t="str">
        <f>IF($B93&lt;&gt;"", IF(INDEX('Evidence střelců a nástřel'!M$7:M$107,$B93) &lt;&gt;"", INDEX('Evidence střelců a nástřel'!M$7:M$107,$B93), ""), "")</f>
        <v/>
      </c>
      <c r="M93" s="19" t="str">
        <f>IF($B93&lt;&gt;"", IF(INDEX('Evidence střelců a nástřel'!N$7:N$107,$B93) &lt;&gt;"", INDEX('Evidence střelců a nástřel'!N$7:N$107,$B93), ""), "")</f>
        <v/>
      </c>
      <c r="N93" s="19" t="str">
        <f>IF($B93&lt;&gt;"", IF(INDEX('Evidence střelců a nástřel'!O$7:O$107,$B93) &lt;&gt;"", INDEX('Evidence střelců a nástřel'!O$7:O$107,$B93), ""), "")</f>
        <v/>
      </c>
      <c r="O93" s="18" t="str">
        <f t="shared" si="2"/>
        <v/>
      </c>
      <c r="P93" s="19" t="str">
        <f>IF($B93&lt;&gt;"", IF(AND(INDEX('Evidence střelců a nástřel'!P$7:P$107,$B93)&lt;&gt;"", Nastavení!$B$5="NE"), INDEX('Evidence střelců a nástřel'!P$7:P$107,$B93), ""), "")</f>
        <v/>
      </c>
      <c r="Q93" s="18" t="str">
        <f>IF($B93&lt;&gt;"", IF(INDEX('Evidence střelců a nástřel'!Q$7:Q$107,$B93) &gt; 0, INDEX('Evidence střelců a nástřel'!Q$7:Q$107,$B93), ""), "")</f>
        <v/>
      </c>
      <c r="R93" s="18" t="str">
        <f t="shared" si="3"/>
        <v/>
      </c>
      <c r="S93" t="str">
        <f>IF($B93&lt;&gt;"", IF(INDEX('Evidence střelců a nástřel'!#REF!,$B93) &gt; 0, INDEX('Evidence střelců a nástřel'!#REF!,$B93), ""), "")</f>
        <v/>
      </c>
    </row>
    <row r="94" spans="1:19">
      <c r="A94" s="18" t="str">
        <f>IF(AND($B94 &lt;&gt; "", COUNT(E94:N94) &gt; 0), INDEX('Pomocné pořadí jednotlivci'!O$7:O$107,$B94), "")</f>
        <v/>
      </c>
      <c r="B94" s="18" t="str">
        <f>IF(ISNUMBER(MATCH(ROW()-6,'Pomocné pořadí jednotlivci'!$R$7:$R$107,0)),INDEX('Evidence střelců a nástřel'!$A$7:$A$107,MATCH(ROW()-6,'Pomocné pořadí jednotlivci'!$R$7:$R$107,0),1),"")</f>
        <v/>
      </c>
      <c r="C94" s="33" t="str">
        <f>IF($B94&lt;&gt;"", IF(INDEX('Evidence střelců a nástřel'!$C$7:$C$107,$B94) = 0, "", UPPER(INDEX('Evidence střelců a nástřel'!$C$7:$C$107,$B94))),"")</f>
        <v/>
      </c>
      <c r="D94" s="80" t="str">
        <f>IF($B94&lt;&gt;"",TRIM(INDEX('Evidence střelců a nástřel'!E$7:E$107,$B94)),"")</f>
        <v/>
      </c>
      <c r="E94" s="19" t="str">
        <f>IF($B94&lt;&gt;"", IF(INDEX('Evidence střelců a nástřel'!F$7:F$107,$B94) &lt;&gt;"", INDEX('Evidence střelců a nástřel'!F$7:F$107,$B94), ""), "")</f>
        <v/>
      </c>
      <c r="F94" s="19" t="str">
        <f>IF($B94&lt;&gt;"", IF(INDEX('Evidence střelců a nástřel'!G$7:G$107,$B94) &lt;&gt;"", INDEX('Evidence střelců a nástřel'!G$7:G$107,$B94), ""), "")</f>
        <v/>
      </c>
      <c r="G94" s="19" t="str">
        <f>IF($B94&lt;&gt;"", IF(INDEX('Evidence střelců a nástřel'!H$7:H$107,$B94) &lt;&gt;"", INDEX('Evidence střelců a nástřel'!H$7:H$107,$B94), ""), "")</f>
        <v/>
      </c>
      <c r="H94" s="19" t="str">
        <f>IF($B94&lt;&gt;"", IF(INDEX('Evidence střelců a nástřel'!I$7:I$107,$B94) &lt;&gt;"", INDEX('Evidence střelců a nástřel'!I$7:I$107,$B94), ""), "")</f>
        <v/>
      </c>
      <c r="I94" s="19" t="str">
        <f>IF($B94&lt;&gt;"", IF(INDEX('Evidence střelců a nástřel'!J$7:J$107,$B94) &lt;&gt;"", INDEX('Evidence střelců a nástřel'!J$7:J$107,$B94), ""), "")</f>
        <v/>
      </c>
      <c r="J94" s="19" t="str">
        <f>IF($B94&lt;&gt;"", IF(INDEX('Evidence střelců a nástřel'!K$7:K$107,$B94) &lt;&gt;"", INDEX('Evidence střelců a nástřel'!K$7:K$107,$B94), ""), "")</f>
        <v/>
      </c>
      <c r="K94" s="19" t="str">
        <f>IF($B94&lt;&gt;"", IF(INDEX('Evidence střelců a nástřel'!L$7:L$107,$B94) &lt;&gt;"", INDEX('Evidence střelců a nástřel'!L$7:L$107,$B94), ""), "")</f>
        <v/>
      </c>
      <c r="L94" s="19" t="str">
        <f>IF($B94&lt;&gt;"", IF(INDEX('Evidence střelců a nástřel'!M$7:M$107,$B94) &lt;&gt;"", INDEX('Evidence střelců a nástřel'!M$7:M$107,$B94), ""), "")</f>
        <v/>
      </c>
      <c r="M94" s="19" t="str">
        <f>IF($B94&lt;&gt;"", IF(INDEX('Evidence střelců a nástřel'!N$7:N$107,$B94) &lt;&gt;"", INDEX('Evidence střelců a nástřel'!N$7:N$107,$B94), ""), "")</f>
        <v/>
      </c>
      <c r="N94" s="19" t="str">
        <f>IF($B94&lt;&gt;"", IF(INDEX('Evidence střelců a nástřel'!O$7:O$107,$B94) &lt;&gt;"", INDEX('Evidence střelců a nástřel'!O$7:O$107,$B94), ""), "")</f>
        <v/>
      </c>
      <c r="O94" s="18" t="str">
        <f t="shared" si="2"/>
        <v/>
      </c>
      <c r="P94" s="19" t="str">
        <f>IF($B94&lt;&gt;"", IF(AND(INDEX('Evidence střelců a nástřel'!P$7:P$107,$B94)&lt;&gt;"", Nastavení!$B$5="NE"), INDEX('Evidence střelců a nástřel'!P$7:P$107,$B94), ""), "")</f>
        <v/>
      </c>
      <c r="Q94" s="18" t="str">
        <f>IF($B94&lt;&gt;"", IF(INDEX('Evidence střelců a nástřel'!Q$7:Q$107,$B94) &gt; 0, INDEX('Evidence střelců a nástřel'!Q$7:Q$107,$B94), ""), "")</f>
        <v/>
      </c>
      <c r="R94" s="18" t="str">
        <f t="shared" si="3"/>
        <v/>
      </c>
      <c r="S94" t="str">
        <f>IF($B94&lt;&gt;"", IF(INDEX('Evidence střelců a nástřel'!#REF!,$B94) &gt; 0, INDEX('Evidence střelců a nástřel'!#REF!,$B94), ""), "")</f>
        <v/>
      </c>
    </row>
    <row r="95" spans="1:19">
      <c r="A95" s="18" t="str">
        <f>IF(AND($B95 &lt;&gt; "", COUNT(E95:N95) &gt; 0), INDEX('Pomocné pořadí jednotlivci'!O$7:O$107,$B95), "")</f>
        <v/>
      </c>
      <c r="B95" s="18" t="str">
        <f>IF(ISNUMBER(MATCH(ROW()-6,'Pomocné pořadí jednotlivci'!$R$7:$R$107,0)),INDEX('Evidence střelců a nástřel'!$A$7:$A$107,MATCH(ROW()-6,'Pomocné pořadí jednotlivci'!$R$7:$R$107,0),1),"")</f>
        <v/>
      </c>
      <c r="C95" s="33" t="str">
        <f>IF($B95&lt;&gt;"", IF(INDEX('Evidence střelců a nástřel'!$C$7:$C$107,$B95) = 0, "", UPPER(INDEX('Evidence střelců a nástřel'!$C$7:$C$107,$B95))),"")</f>
        <v/>
      </c>
      <c r="D95" s="80" t="str">
        <f>IF($B95&lt;&gt;"",TRIM(INDEX('Evidence střelců a nástřel'!E$7:E$107,$B95)),"")</f>
        <v/>
      </c>
      <c r="E95" s="19" t="str">
        <f>IF($B95&lt;&gt;"", IF(INDEX('Evidence střelců a nástřel'!F$7:F$107,$B95) &lt;&gt;"", INDEX('Evidence střelců a nástřel'!F$7:F$107,$B95), ""), "")</f>
        <v/>
      </c>
      <c r="F95" s="19" t="str">
        <f>IF($B95&lt;&gt;"", IF(INDEX('Evidence střelců a nástřel'!G$7:G$107,$B95) &lt;&gt;"", INDEX('Evidence střelců a nástřel'!G$7:G$107,$B95), ""), "")</f>
        <v/>
      </c>
      <c r="G95" s="19" t="str">
        <f>IF($B95&lt;&gt;"", IF(INDEX('Evidence střelců a nástřel'!H$7:H$107,$B95) &lt;&gt;"", INDEX('Evidence střelců a nástřel'!H$7:H$107,$B95), ""), "")</f>
        <v/>
      </c>
      <c r="H95" s="19" t="str">
        <f>IF($B95&lt;&gt;"", IF(INDEX('Evidence střelců a nástřel'!I$7:I$107,$B95) &lt;&gt;"", INDEX('Evidence střelců a nástřel'!I$7:I$107,$B95), ""), "")</f>
        <v/>
      </c>
      <c r="I95" s="19" t="str">
        <f>IF($B95&lt;&gt;"", IF(INDEX('Evidence střelců a nástřel'!J$7:J$107,$B95) &lt;&gt;"", INDEX('Evidence střelců a nástřel'!J$7:J$107,$B95), ""), "")</f>
        <v/>
      </c>
      <c r="J95" s="19" t="str">
        <f>IF($B95&lt;&gt;"", IF(INDEX('Evidence střelců a nástřel'!K$7:K$107,$B95) &lt;&gt;"", INDEX('Evidence střelců a nástřel'!K$7:K$107,$B95), ""), "")</f>
        <v/>
      </c>
      <c r="K95" s="19" t="str">
        <f>IF($B95&lt;&gt;"", IF(INDEX('Evidence střelců a nástřel'!L$7:L$107,$B95) &lt;&gt;"", INDEX('Evidence střelců a nástřel'!L$7:L$107,$B95), ""), "")</f>
        <v/>
      </c>
      <c r="L95" s="19" t="str">
        <f>IF($B95&lt;&gt;"", IF(INDEX('Evidence střelců a nástřel'!M$7:M$107,$B95) &lt;&gt;"", INDEX('Evidence střelců a nástřel'!M$7:M$107,$B95), ""), "")</f>
        <v/>
      </c>
      <c r="M95" s="19" t="str">
        <f>IF($B95&lt;&gt;"", IF(INDEX('Evidence střelců a nástřel'!N$7:N$107,$B95) &lt;&gt;"", INDEX('Evidence střelců a nástřel'!N$7:N$107,$B95), ""), "")</f>
        <v/>
      </c>
      <c r="N95" s="19" t="str">
        <f>IF($B95&lt;&gt;"", IF(INDEX('Evidence střelců a nástřel'!O$7:O$107,$B95) &lt;&gt;"", INDEX('Evidence střelců a nástřel'!O$7:O$107,$B95), ""), "")</f>
        <v/>
      </c>
      <c r="O95" s="18" t="str">
        <f t="shared" si="2"/>
        <v/>
      </c>
      <c r="P95" s="19" t="str">
        <f>IF($B95&lt;&gt;"", IF(AND(INDEX('Evidence střelců a nástřel'!P$7:P$107,$B95)&lt;&gt;"", Nastavení!$B$5="NE"), INDEX('Evidence střelců a nástřel'!P$7:P$107,$B95), ""), "")</f>
        <v/>
      </c>
      <c r="Q95" s="18" t="str">
        <f>IF($B95&lt;&gt;"", IF(INDEX('Evidence střelců a nástřel'!Q$7:Q$107,$B95) &gt; 0, INDEX('Evidence střelců a nástřel'!Q$7:Q$107,$B95), ""), "")</f>
        <v/>
      </c>
      <c r="R95" s="18" t="str">
        <f t="shared" si="3"/>
        <v/>
      </c>
      <c r="S95" t="str">
        <f>IF($B95&lt;&gt;"", IF(INDEX('Evidence střelců a nástřel'!#REF!,$B95) &gt; 0, INDEX('Evidence střelců a nástřel'!#REF!,$B95), ""), "")</f>
        <v/>
      </c>
    </row>
    <row r="96" spans="1:19">
      <c r="A96" s="18" t="str">
        <f>IF(AND($B96 &lt;&gt; "", COUNT(E96:N96) &gt; 0), INDEX('Pomocné pořadí jednotlivci'!O$7:O$107,$B96), "")</f>
        <v/>
      </c>
      <c r="B96" s="18" t="str">
        <f>IF(ISNUMBER(MATCH(ROW()-6,'Pomocné pořadí jednotlivci'!$R$7:$R$107,0)),INDEX('Evidence střelců a nástřel'!$A$7:$A$107,MATCH(ROW()-6,'Pomocné pořadí jednotlivci'!$R$7:$R$107,0),1),"")</f>
        <v/>
      </c>
      <c r="C96" s="33" t="str">
        <f>IF($B96&lt;&gt;"", IF(INDEX('Evidence střelců a nástřel'!$C$7:$C$107,$B96) = 0, "", UPPER(INDEX('Evidence střelců a nástřel'!$C$7:$C$107,$B96))),"")</f>
        <v/>
      </c>
      <c r="D96" s="80" t="str">
        <f>IF($B96&lt;&gt;"",TRIM(INDEX('Evidence střelců a nástřel'!E$7:E$107,$B96)),"")</f>
        <v/>
      </c>
      <c r="E96" s="19" t="str">
        <f>IF($B96&lt;&gt;"", IF(INDEX('Evidence střelců a nástřel'!F$7:F$107,$B96) &lt;&gt;"", INDEX('Evidence střelců a nástřel'!F$7:F$107,$B96), ""), "")</f>
        <v/>
      </c>
      <c r="F96" s="19" t="str">
        <f>IF($B96&lt;&gt;"", IF(INDEX('Evidence střelců a nástřel'!G$7:G$107,$B96) &lt;&gt;"", INDEX('Evidence střelců a nástřel'!G$7:G$107,$B96), ""), "")</f>
        <v/>
      </c>
      <c r="G96" s="19" t="str">
        <f>IF($B96&lt;&gt;"", IF(INDEX('Evidence střelců a nástřel'!H$7:H$107,$B96) &lt;&gt;"", INDEX('Evidence střelců a nástřel'!H$7:H$107,$B96), ""), "")</f>
        <v/>
      </c>
      <c r="H96" s="19" t="str">
        <f>IF($B96&lt;&gt;"", IF(INDEX('Evidence střelců a nástřel'!I$7:I$107,$B96) &lt;&gt;"", INDEX('Evidence střelců a nástřel'!I$7:I$107,$B96), ""), "")</f>
        <v/>
      </c>
      <c r="I96" s="19" t="str">
        <f>IF($B96&lt;&gt;"", IF(INDEX('Evidence střelců a nástřel'!J$7:J$107,$B96) &lt;&gt;"", INDEX('Evidence střelců a nástřel'!J$7:J$107,$B96), ""), "")</f>
        <v/>
      </c>
      <c r="J96" s="19" t="str">
        <f>IF($B96&lt;&gt;"", IF(INDEX('Evidence střelců a nástřel'!K$7:K$107,$B96) &lt;&gt;"", INDEX('Evidence střelců a nástřel'!K$7:K$107,$B96), ""), "")</f>
        <v/>
      </c>
      <c r="K96" s="19" t="str">
        <f>IF($B96&lt;&gt;"", IF(INDEX('Evidence střelců a nástřel'!L$7:L$107,$B96) &lt;&gt;"", INDEX('Evidence střelců a nástřel'!L$7:L$107,$B96), ""), "")</f>
        <v/>
      </c>
      <c r="L96" s="19" t="str">
        <f>IF($B96&lt;&gt;"", IF(INDEX('Evidence střelců a nástřel'!M$7:M$107,$B96) &lt;&gt;"", INDEX('Evidence střelců a nástřel'!M$7:M$107,$B96), ""), "")</f>
        <v/>
      </c>
      <c r="M96" s="19" t="str">
        <f>IF($B96&lt;&gt;"", IF(INDEX('Evidence střelců a nástřel'!N$7:N$107,$B96) &lt;&gt;"", INDEX('Evidence střelců a nástřel'!N$7:N$107,$B96), ""), "")</f>
        <v/>
      </c>
      <c r="N96" s="19" t="str">
        <f>IF($B96&lt;&gt;"", IF(INDEX('Evidence střelců a nástřel'!O$7:O$107,$B96) &lt;&gt;"", INDEX('Evidence střelců a nástřel'!O$7:O$107,$B96), ""), "")</f>
        <v/>
      </c>
      <c r="O96" s="18" t="str">
        <f t="shared" si="2"/>
        <v/>
      </c>
      <c r="P96" s="19" t="str">
        <f>IF($B96&lt;&gt;"", IF(AND(INDEX('Evidence střelců a nástřel'!P$7:P$107,$B96)&lt;&gt;"", Nastavení!$B$5="NE"), INDEX('Evidence střelců a nástřel'!P$7:P$107,$B96), ""), "")</f>
        <v/>
      </c>
      <c r="Q96" s="18" t="str">
        <f>IF($B96&lt;&gt;"", IF(INDEX('Evidence střelců a nástřel'!Q$7:Q$107,$B96) &gt; 0, INDEX('Evidence střelců a nástřel'!Q$7:Q$107,$B96), ""), "")</f>
        <v/>
      </c>
      <c r="R96" s="18" t="str">
        <f t="shared" si="3"/>
        <v/>
      </c>
      <c r="S96" t="str">
        <f>IF($B96&lt;&gt;"", IF(INDEX('Evidence střelců a nástřel'!#REF!,$B96) &gt; 0, INDEX('Evidence střelců a nástřel'!#REF!,$B96), ""), "")</f>
        <v/>
      </c>
    </row>
    <row r="97" spans="1:19">
      <c r="A97" s="18" t="str">
        <f>IF(AND($B97 &lt;&gt; "", COUNT(E97:N97) &gt; 0), INDEX('Pomocné pořadí jednotlivci'!O$7:O$107,$B97), "")</f>
        <v/>
      </c>
      <c r="B97" s="18" t="str">
        <f>IF(ISNUMBER(MATCH(ROW()-6,'Pomocné pořadí jednotlivci'!$R$7:$R$107,0)),INDEX('Evidence střelců a nástřel'!$A$7:$A$107,MATCH(ROW()-6,'Pomocné pořadí jednotlivci'!$R$7:$R$107,0),1),"")</f>
        <v/>
      </c>
      <c r="C97" s="33" t="str">
        <f>IF($B97&lt;&gt;"", IF(INDEX('Evidence střelců a nástřel'!$C$7:$C$107,$B97) = 0, "", UPPER(INDEX('Evidence střelců a nástřel'!$C$7:$C$107,$B97))),"")</f>
        <v/>
      </c>
      <c r="D97" s="80" t="str">
        <f>IF($B97&lt;&gt;"",TRIM(INDEX('Evidence střelců a nástřel'!E$7:E$107,$B97)),"")</f>
        <v/>
      </c>
      <c r="E97" s="19" t="str">
        <f>IF($B97&lt;&gt;"", IF(INDEX('Evidence střelců a nástřel'!F$7:F$107,$B97) &lt;&gt;"", INDEX('Evidence střelců a nástřel'!F$7:F$107,$B97), ""), "")</f>
        <v/>
      </c>
      <c r="F97" s="19" t="str">
        <f>IF($B97&lt;&gt;"", IF(INDEX('Evidence střelců a nástřel'!G$7:G$107,$B97) &lt;&gt;"", INDEX('Evidence střelců a nástřel'!G$7:G$107,$B97), ""), "")</f>
        <v/>
      </c>
      <c r="G97" s="19" t="str">
        <f>IF($B97&lt;&gt;"", IF(INDEX('Evidence střelců a nástřel'!H$7:H$107,$B97) &lt;&gt;"", INDEX('Evidence střelců a nástřel'!H$7:H$107,$B97), ""), "")</f>
        <v/>
      </c>
      <c r="H97" s="19" t="str">
        <f>IF($B97&lt;&gt;"", IF(INDEX('Evidence střelců a nástřel'!I$7:I$107,$B97) &lt;&gt;"", INDEX('Evidence střelců a nástřel'!I$7:I$107,$B97), ""), "")</f>
        <v/>
      </c>
      <c r="I97" s="19" t="str">
        <f>IF($B97&lt;&gt;"", IF(INDEX('Evidence střelců a nástřel'!J$7:J$107,$B97) &lt;&gt;"", INDEX('Evidence střelců a nástřel'!J$7:J$107,$B97), ""), "")</f>
        <v/>
      </c>
      <c r="J97" s="19" t="str">
        <f>IF($B97&lt;&gt;"", IF(INDEX('Evidence střelců a nástřel'!K$7:K$107,$B97) &lt;&gt;"", INDEX('Evidence střelců a nástřel'!K$7:K$107,$B97), ""), "")</f>
        <v/>
      </c>
      <c r="K97" s="19" t="str">
        <f>IF($B97&lt;&gt;"", IF(INDEX('Evidence střelců a nástřel'!L$7:L$107,$B97) &lt;&gt;"", INDEX('Evidence střelců a nástřel'!L$7:L$107,$B97), ""), "")</f>
        <v/>
      </c>
      <c r="L97" s="19" t="str">
        <f>IF($B97&lt;&gt;"", IF(INDEX('Evidence střelců a nástřel'!M$7:M$107,$B97) &lt;&gt;"", INDEX('Evidence střelců a nástřel'!M$7:M$107,$B97), ""), "")</f>
        <v/>
      </c>
      <c r="M97" s="19" t="str">
        <f>IF($B97&lt;&gt;"", IF(INDEX('Evidence střelců a nástřel'!N$7:N$107,$B97) &lt;&gt;"", INDEX('Evidence střelců a nástřel'!N$7:N$107,$B97), ""), "")</f>
        <v/>
      </c>
      <c r="N97" s="19" t="str">
        <f>IF($B97&lt;&gt;"", IF(INDEX('Evidence střelců a nástřel'!O$7:O$107,$B97) &lt;&gt;"", INDEX('Evidence střelců a nástřel'!O$7:O$107,$B97), ""), "")</f>
        <v/>
      </c>
      <c r="O97" s="18" t="str">
        <f t="shared" si="2"/>
        <v/>
      </c>
      <c r="P97" s="19" t="str">
        <f>IF($B97&lt;&gt;"", IF(AND(INDEX('Evidence střelců a nástřel'!P$7:P$107,$B97)&lt;&gt;"", Nastavení!$B$5="NE"), INDEX('Evidence střelců a nástřel'!P$7:P$107,$B97), ""), "")</f>
        <v/>
      </c>
      <c r="Q97" s="18" t="str">
        <f>IF($B97&lt;&gt;"", IF(INDEX('Evidence střelců a nástřel'!Q$7:Q$107,$B97) &gt; 0, INDEX('Evidence střelců a nástřel'!Q$7:Q$107,$B97), ""), "")</f>
        <v/>
      </c>
      <c r="R97" s="18" t="str">
        <f t="shared" si="3"/>
        <v/>
      </c>
      <c r="S97" t="str">
        <f>IF($B97&lt;&gt;"", IF(INDEX('Evidence střelců a nástřel'!#REF!,$B97) &gt; 0, INDEX('Evidence střelců a nástřel'!#REF!,$B97), ""), "")</f>
        <v/>
      </c>
    </row>
    <row r="98" spans="1:19">
      <c r="A98" s="18" t="str">
        <f>IF(AND($B98 &lt;&gt; "", COUNT(E98:N98) &gt; 0), INDEX('Pomocné pořadí jednotlivci'!O$7:O$107,$B98), "")</f>
        <v/>
      </c>
      <c r="B98" s="18" t="str">
        <f>IF(ISNUMBER(MATCH(ROW()-6,'Pomocné pořadí jednotlivci'!$R$7:$R$107,0)),INDEX('Evidence střelců a nástřel'!$A$7:$A$107,MATCH(ROW()-6,'Pomocné pořadí jednotlivci'!$R$7:$R$107,0),1),"")</f>
        <v/>
      </c>
      <c r="C98" s="33" t="str">
        <f>IF($B98&lt;&gt;"", IF(INDEX('Evidence střelců a nástřel'!$C$7:$C$107,$B98) = 0, "", UPPER(INDEX('Evidence střelců a nástřel'!$C$7:$C$107,$B98))),"")</f>
        <v/>
      </c>
      <c r="D98" s="80" t="str">
        <f>IF($B98&lt;&gt;"",TRIM(INDEX('Evidence střelců a nástřel'!E$7:E$107,$B98)),"")</f>
        <v/>
      </c>
      <c r="E98" s="19" t="str">
        <f>IF($B98&lt;&gt;"", IF(INDEX('Evidence střelců a nástřel'!F$7:F$107,$B98) &lt;&gt;"", INDEX('Evidence střelců a nástřel'!F$7:F$107,$B98), ""), "")</f>
        <v/>
      </c>
      <c r="F98" s="19" t="str">
        <f>IF($B98&lt;&gt;"", IF(INDEX('Evidence střelců a nástřel'!G$7:G$107,$B98) &lt;&gt;"", INDEX('Evidence střelců a nástřel'!G$7:G$107,$B98), ""), "")</f>
        <v/>
      </c>
      <c r="G98" s="19" t="str">
        <f>IF($B98&lt;&gt;"", IF(INDEX('Evidence střelců a nástřel'!H$7:H$107,$B98) &lt;&gt;"", INDEX('Evidence střelců a nástřel'!H$7:H$107,$B98), ""), "")</f>
        <v/>
      </c>
      <c r="H98" s="19" t="str">
        <f>IF($B98&lt;&gt;"", IF(INDEX('Evidence střelců a nástřel'!I$7:I$107,$B98) &lt;&gt;"", INDEX('Evidence střelců a nástřel'!I$7:I$107,$B98), ""), "")</f>
        <v/>
      </c>
      <c r="I98" s="19" t="str">
        <f>IF($B98&lt;&gt;"", IF(INDEX('Evidence střelců a nástřel'!J$7:J$107,$B98) &lt;&gt;"", INDEX('Evidence střelců a nástřel'!J$7:J$107,$B98), ""), "")</f>
        <v/>
      </c>
      <c r="J98" s="19" t="str">
        <f>IF($B98&lt;&gt;"", IF(INDEX('Evidence střelců a nástřel'!K$7:K$107,$B98) &lt;&gt;"", INDEX('Evidence střelců a nástřel'!K$7:K$107,$B98), ""), "")</f>
        <v/>
      </c>
      <c r="K98" s="19" t="str">
        <f>IF($B98&lt;&gt;"", IF(INDEX('Evidence střelců a nástřel'!L$7:L$107,$B98) &lt;&gt;"", INDEX('Evidence střelců a nástřel'!L$7:L$107,$B98), ""), "")</f>
        <v/>
      </c>
      <c r="L98" s="19" t="str">
        <f>IF($B98&lt;&gt;"", IF(INDEX('Evidence střelců a nástřel'!M$7:M$107,$B98) &lt;&gt;"", INDEX('Evidence střelců a nástřel'!M$7:M$107,$B98), ""), "")</f>
        <v/>
      </c>
      <c r="M98" s="19" t="str">
        <f>IF($B98&lt;&gt;"", IF(INDEX('Evidence střelců a nástřel'!N$7:N$107,$B98) &lt;&gt;"", INDEX('Evidence střelců a nástřel'!N$7:N$107,$B98), ""), "")</f>
        <v/>
      </c>
      <c r="N98" s="19" t="str">
        <f>IF($B98&lt;&gt;"", IF(INDEX('Evidence střelců a nástřel'!O$7:O$107,$B98) &lt;&gt;"", INDEX('Evidence střelců a nástřel'!O$7:O$107,$B98), ""), "")</f>
        <v/>
      </c>
      <c r="O98" s="18" t="str">
        <f t="shared" si="2"/>
        <v/>
      </c>
      <c r="P98" s="19" t="str">
        <f>IF($B98&lt;&gt;"", IF(AND(INDEX('Evidence střelců a nástřel'!P$7:P$107,$B98)&lt;&gt;"", Nastavení!$B$5="NE"), INDEX('Evidence střelců a nástřel'!P$7:P$107,$B98), ""), "")</f>
        <v/>
      </c>
      <c r="Q98" s="18" t="str">
        <f>IF($B98&lt;&gt;"", IF(INDEX('Evidence střelců a nástřel'!Q$7:Q$107,$B98) &gt; 0, INDEX('Evidence střelců a nástřel'!Q$7:Q$107,$B98), ""), "")</f>
        <v/>
      </c>
      <c r="R98" s="18" t="str">
        <f t="shared" si="3"/>
        <v/>
      </c>
      <c r="S98" t="str">
        <f>IF($B98&lt;&gt;"", IF(INDEX('Evidence střelců a nástřel'!#REF!,$B98) &gt; 0, INDEX('Evidence střelců a nástřel'!#REF!,$B98), ""), "")</f>
        <v/>
      </c>
    </row>
    <row r="99" spans="1:19">
      <c r="A99" s="18" t="str">
        <f>IF(AND($B99 &lt;&gt; "", COUNT(E99:N99) &gt; 0), INDEX('Pomocné pořadí jednotlivci'!O$7:O$107,$B99), "")</f>
        <v/>
      </c>
      <c r="B99" s="18" t="str">
        <f>IF(ISNUMBER(MATCH(ROW()-6,'Pomocné pořadí jednotlivci'!$R$7:$R$107,0)),INDEX('Evidence střelců a nástřel'!$A$7:$A$107,MATCH(ROW()-6,'Pomocné pořadí jednotlivci'!$R$7:$R$107,0),1),"")</f>
        <v/>
      </c>
      <c r="C99" s="33" t="str">
        <f>IF($B99&lt;&gt;"", IF(INDEX('Evidence střelců a nástřel'!$C$7:$C$107,$B99) = 0, "", UPPER(INDEX('Evidence střelců a nástřel'!$C$7:$C$107,$B99))),"")</f>
        <v/>
      </c>
      <c r="D99" s="80" t="str">
        <f>IF($B99&lt;&gt;"",TRIM(INDEX('Evidence střelců a nástřel'!E$7:E$107,$B99)),"")</f>
        <v/>
      </c>
      <c r="E99" s="19" t="str">
        <f>IF($B99&lt;&gt;"", IF(INDEX('Evidence střelců a nástřel'!F$7:F$107,$B99) &lt;&gt;"", INDEX('Evidence střelců a nástřel'!F$7:F$107,$B99), ""), "")</f>
        <v/>
      </c>
      <c r="F99" s="19" t="str">
        <f>IF($B99&lt;&gt;"", IF(INDEX('Evidence střelců a nástřel'!G$7:G$107,$B99) &lt;&gt;"", INDEX('Evidence střelců a nástřel'!G$7:G$107,$B99), ""), "")</f>
        <v/>
      </c>
      <c r="G99" s="19" t="str">
        <f>IF($B99&lt;&gt;"", IF(INDEX('Evidence střelců a nástřel'!H$7:H$107,$B99) &lt;&gt;"", INDEX('Evidence střelců a nástřel'!H$7:H$107,$B99), ""), "")</f>
        <v/>
      </c>
      <c r="H99" s="19" t="str">
        <f>IF($B99&lt;&gt;"", IF(INDEX('Evidence střelců a nástřel'!I$7:I$107,$B99) &lt;&gt;"", INDEX('Evidence střelců a nástřel'!I$7:I$107,$B99), ""), "")</f>
        <v/>
      </c>
      <c r="I99" s="19" t="str">
        <f>IF($B99&lt;&gt;"", IF(INDEX('Evidence střelců a nástřel'!J$7:J$107,$B99) &lt;&gt;"", INDEX('Evidence střelců a nástřel'!J$7:J$107,$B99), ""), "")</f>
        <v/>
      </c>
      <c r="J99" s="19" t="str">
        <f>IF($B99&lt;&gt;"", IF(INDEX('Evidence střelců a nástřel'!K$7:K$107,$B99) &lt;&gt;"", INDEX('Evidence střelců a nástřel'!K$7:K$107,$B99), ""), "")</f>
        <v/>
      </c>
      <c r="K99" s="19" t="str">
        <f>IF($B99&lt;&gt;"", IF(INDEX('Evidence střelců a nástřel'!L$7:L$107,$B99) &lt;&gt;"", INDEX('Evidence střelců a nástřel'!L$7:L$107,$B99), ""), "")</f>
        <v/>
      </c>
      <c r="L99" s="19" t="str">
        <f>IF($B99&lt;&gt;"", IF(INDEX('Evidence střelců a nástřel'!M$7:M$107,$B99) &lt;&gt;"", INDEX('Evidence střelců a nástřel'!M$7:M$107,$B99), ""), "")</f>
        <v/>
      </c>
      <c r="M99" s="19" t="str">
        <f>IF($B99&lt;&gt;"", IF(INDEX('Evidence střelců a nástřel'!N$7:N$107,$B99) &lt;&gt;"", INDEX('Evidence střelců a nástřel'!N$7:N$107,$B99), ""), "")</f>
        <v/>
      </c>
      <c r="N99" s="19" t="str">
        <f>IF($B99&lt;&gt;"", IF(INDEX('Evidence střelců a nástřel'!O$7:O$107,$B99) &lt;&gt;"", INDEX('Evidence střelců a nástřel'!O$7:O$107,$B99), ""), "")</f>
        <v/>
      </c>
      <c r="O99" s="18" t="str">
        <f t="shared" si="2"/>
        <v/>
      </c>
      <c r="P99" s="19" t="str">
        <f>IF($B99&lt;&gt;"", IF(AND(INDEX('Evidence střelců a nástřel'!P$7:P$107,$B99)&lt;&gt;"", Nastavení!$B$5="NE"), INDEX('Evidence střelců a nástřel'!P$7:P$107,$B99), ""), "")</f>
        <v/>
      </c>
      <c r="Q99" s="18" t="str">
        <f>IF($B99&lt;&gt;"", IF(INDEX('Evidence střelců a nástřel'!Q$7:Q$107,$B99) &gt; 0, INDEX('Evidence střelců a nástřel'!Q$7:Q$107,$B99), ""), "")</f>
        <v/>
      </c>
      <c r="R99" s="18" t="str">
        <f t="shared" si="3"/>
        <v/>
      </c>
      <c r="S99" t="str">
        <f>IF($B99&lt;&gt;"", IF(INDEX('Evidence střelců a nástřel'!#REF!,$B99) &gt; 0, INDEX('Evidence střelců a nástřel'!#REF!,$B99), ""), "")</f>
        <v/>
      </c>
    </row>
    <row r="100" spans="1:19">
      <c r="A100" s="18" t="str">
        <f>IF(AND($B100 &lt;&gt; "", COUNT(E100:N100) &gt; 0), INDEX('Pomocné pořadí jednotlivci'!O$7:O$107,$B100), "")</f>
        <v/>
      </c>
      <c r="B100" s="18" t="str">
        <f>IF(ISNUMBER(MATCH(ROW()-6,'Pomocné pořadí jednotlivci'!$R$7:$R$107,0)),INDEX('Evidence střelců a nástřel'!$A$7:$A$107,MATCH(ROW()-6,'Pomocné pořadí jednotlivci'!$R$7:$R$107,0),1),"")</f>
        <v/>
      </c>
      <c r="C100" s="33" t="str">
        <f>IF($B100&lt;&gt;"", IF(INDEX('Evidence střelců a nástřel'!$C$7:$C$107,$B100) = 0, "", UPPER(INDEX('Evidence střelců a nástřel'!$C$7:$C$107,$B100))),"")</f>
        <v/>
      </c>
      <c r="D100" s="80" t="str">
        <f>IF($B100&lt;&gt;"",TRIM(INDEX('Evidence střelců a nástřel'!E$7:E$107,$B100)),"")</f>
        <v/>
      </c>
      <c r="E100" s="19" t="str">
        <f>IF($B100&lt;&gt;"", IF(INDEX('Evidence střelců a nástřel'!F$7:F$107,$B100) &lt;&gt;"", INDEX('Evidence střelců a nástřel'!F$7:F$107,$B100), ""), "")</f>
        <v/>
      </c>
      <c r="F100" s="19" t="str">
        <f>IF($B100&lt;&gt;"", IF(INDEX('Evidence střelců a nástřel'!G$7:G$107,$B100) &lt;&gt;"", INDEX('Evidence střelců a nástřel'!G$7:G$107,$B100), ""), "")</f>
        <v/>
      </c>
      <c r="G100" s="19" t="str">
        <f>IF($B100&lt;&gt;"", IF(INDEX('Evidence střelců a nástřel'!H$7:H$107,$B100) &lt;&gt;"", INDEX('Evidence střelců a nástřel'!H$7:H$107,$B100), ""), "")</f>
        <v/>
      </c>
      <c r="H100" s="19" t="str">
        <f>IF($B100&lt;&gt;"", IF(INDEX('Evidence střelců a nástřel'!I$7:I$107,$B100) &lt;&gt;"", INDEX('Evidence střelců a nástřel'!I$7:I$107,$B100), ""), "")</f>
        <v/>
      </c>
      <c r="I100" s="19" t="str">
        <f>IF($B100&lt;&gt;"", IF(INDEX('Evidence střelců a nástřel'!J$7:J$107,$B100) &lt;&gt;"", INDEX('Evidence střelců a nástřel'!J$7:J$107,$B100), ""), "")</f>
        <v/>
      </c>
      <c r="J100" s="19" t="str">
        <f>IF($B100&lt;&gt;"", IF(INDEX('Evidence střelců a nástřel'!K$7:K$107,$B100) &lt;&gt;"", INDEX('Evidence střelců a nástřel'!K$7:K$107,$B100), ""), "")</f>
        <v/>
      </c>
      <c r="K100" s="19" t="str">
        <f>IF($B100&lt;&gt;"", IF(INDEX('Evidence střelců a nástřel'!L$7:L$107,$B100) &lt;&gt;"", INDEX('Evidence střelců a nástřel'!L$7:L$107,$B100), ""), "")</f>
        <v/>
      </c>
      <c r="L100" s="19" t="str">
        <f>IF($B100&lt;&gt;"", IF(INDEX('Evidence střelců a nástřel'!M$7:M$107,$B100) &lt;&gt;"", INDEX('Evidence střelců a nástřel'!M$7:M$107,$B100), ""), "")</f>
        <v/>
      </c>
      <c r="M100" s="19" t="str">
        <f>IF($B100&lt;&gt;"", IF(INDEX('Evidence střelců a nástřel'!N$7:N$107,$B100) &lt;&gt;"", INDEX('Evidence střelců a nástřel'!N$7:N$107,$B100), ""), "")</f>
        <v/>
      </c>
      <c r="N100" s="19" t="str">
        <f>IF($B100&lt;&gt;"", IF(INDEX('Evidence střelců a nástřel'!O$7:O$107,$B100) &lt;&gt;"", INDEX('Evidence střelců a nástřel'!O$7:O$107,$B100), ""), "")</f>
        <v/>
      </c>
      <c r="O100" s="18" t="str">
        <f t="shared" si="2"/>
        <v/>
      </c>
      <c r="P100" s="19" t="str">
        <f>IF($B100&lt;&gt;"", IF(AND(INDEX('Evidence střelců a nástřel'!P$7:P$107,$B100)&lt;&gt;"", Nastavení!$B$5="NE"), INDEX('Evidence střelců a nástřel'!P$7:P$107,$B100), ""), "")</f>
        <v/>
      </c>
      <c r="Q100" s="18" t="str">
        <f>IF($B100&lt;&gt;"", IF(INDEX('Evidence střelců a nástřel'!Q$7:Q$107,$B100) &gt; 0, INDEX('Evidence střelců a nástřel'!Q$7:Q$107,$B100), ""), "")</f>
        <v/>
      </c>
      <c r="R100" s="18" t="str">
        <f t="shared" si="3"/>
        <v/>
      </c>
      <c r="S100" t="str">
        <f>IF($B100&lt;&gt;"", IF(INDEX('Evidence střelců a nástřel'!#REF!,$B100) &gt; 0, INDEX('Evidence střelců a nástřel'!#REF!,$B100), ""), "")</f>
        <v/>
      </c>
    </row>
    <row r="101" spans="1:19">
      <c r="A101" s="18" t="str">
        <f>IF(AND($B101 &lt;&gt; "", COUNT(E101:N101) &gt; 0), INDEX('Pomocné pořadí jednotlivci'!O$7:O$107,$B101), "")</f>
        <v/>
      </c>
      <c r="B101" s="18" t="str">
        <f>IF(ISNUMBER(MATCH(ROW()-6,'Pomocné pořadí jednotlivci'!$R$7:$R$107,0)),INDEX('Evidence střelců a nástřel'!$A$7:$A$107,MATCH(ROW()-6,'Pomocné pořadí jednotlivci'!$R$7:$R$107,0),1),"")</f>
        <v/>
      </c>
      <c r="C101" s="33" t="str">
        <f>IF($B101&lt;&gt;"", IF(INDEX('Evidence střelců a nástřel'!$C$7:$C$107,$B101) = 0, "", UPPER(INDEX('Evidence střelců a nástřel'!$C$7:$C$107,$B101))),"")</f>
        <v/>
      </c>
      <c r="D101" s="80" t="str">
        <f>IF($B101&lt;&gt;"",TRIM(INDEX('Evidence střelců a nástřel'!E$7:E$107,$B101)),"")</f>
        <v/>
      </c>
      <c r="E101" s="19" t="str">
        <f>IF($B101&lt;&gt;"", IF(INDEX('Evidence střelců a nástřel'!F$7:F$107,$B101) &lt;&gt;"", INDEX('Evidence střelců a nástřel'!F$7:F$107,$B101), ""), "")</f>
        <v/>
      </c>
      <c r="F101" s="19" t="str">
        <f>IF($B101&lt;&gt;"", IF(INDEX('Evidence střelců a nástřel'!G$7:G$107,$B101) &lt;&gt;"", INDEX('Evidence střelců a nástřel'!G$7:G$107,$B101), ""), "")</f>
        <v/>
      </c>
      <c r="G101" s="19" t="str">
        <f>IF($B101&lt;&gt;"", IF(INDEX('Evidence střelců a nástřel'!H$7:H$107,$B101) &lt;&gt;"", INDEX('Evidence střelců a nástřel'!H$7:H$107,$B101), ""), "")</f>
        <v/>
      </c>
      <c r="H101" s="19" t="str">
        <f>IF($B101&lt;&gt;"", IF(INDEX('Evidence střelců a nástřel'!I$7:I$107,$B101) &lt;&gt;"", INDEX('Evidence střelců a nástřel'!I$7:I$107,$B101), ""), "")</f>
        <v/>
      </c>
      <c r="I101" s="19" t="str">
        <f>IF($B101&lt;&gt;"", IF(INDEX('Evidence střelců a nástřel'!J$7:J$107,$B101) &lt;&gt;"", INDEX('Evidence střelců a nástřel'!J$7:J$107,$B101), ""), "")</f>
        <v/>
      </c>
      <c r="J101" s="19" t="str">
        <f>IF($B101&lt;&gt;"", IF(INDEX('Evidence střelců a nástřel'!K$7:K$107,$B101) &lt;&gt;"", INDEX('Evidence střelců a nástřel'!K$7:K$107,$B101), ""), "")</f>
        <v/>
      </c>
      <c r="K101" s="19" t="str">
        <f>IF($B101&lt;&gt;"", IF(INDEX('Evidence střelců a nástřel'!L$7:L$107,$B101) &lt;&gt;"", INDEX('Evidence střelců a nástřel'!L$7:L$107,$B101), ""), "")</f>
        <v/>
      </c>
      <c r="L101" s="19" t="str">
        <f>IF($B101&lt;&gt;"", IF(INDEX('Evidence střelců a nástřel'!M$7:M$107,$B101) &lt;&gt;"", INDEX('Evidence střelců a nástřel'!M$7:M$107,$B101), ""), "")</f>
        <v/>
      </c>
      <c r="M101" s="19" t="str">
        <f>IF($B101&lt;&gt;"", IF(INDEX('Evidence střelců a nástřel'!N$7:N$107,$B101) &lt;&gt;"", INDEX('Evidence střelců a nástřel'!N$7:N$107,$B101), ""), "")</f>
        <v/>
      </c>
      <c r="N101" s="19" t="str">
        <f>IF($B101&lt;&gt;"", IF(INDEX('Evidence střelců a nástřel'!O$7:O$107,$B101) &lt;&gt;"", INDEX('Evidence střelců a nástřel'!O$7:O$107,$B101), ""), "")</f>
        <v/>
      </c>
      <c r="O101" s="18" t="str">
        <f t="shared" si="2"/>
        <v/>
      </c>
      <c r="P101" s="19" t="str">
        <f>IF($B101&lt;&gt;"", IF(AND(INDEX('Evidence střelců a nástřel'!P$7:P$107,$B101)&lt;&gt;"", Nastavení!$B$5="NE"), INDEX('Evidence střelců a nástřel'!P$7:P$107,$B101), ""), "")</f>
        <v/>
      </c>
      <c r="Q101" s="18" t="str">
        <f>IF($B101&lt;&gt;"", IF(INDEX('Evidence střelců a nástřel'!Q$7:Q$107,$B101) &gt; 0, INDEX('Evidence střelců a nástřel'!Q$7:Q$107,$B101), ""), "")</f>
        <v/>
      </c>
      <c r="R101" s="18" t="str">
        <f t="shared" si="3"/>
        <v/>
      </c>
      <c r="S101" t="str">
        <f>IF($B101&lt;&gt;"", IF(INDEX('Evidence střelců a nástřel'!#REF!,$B101) &gt; 0, INDEX('Evidence střelců a nástřel'!#REF!,$B101), ""), "")</f>
        <v/>
      </c>
    </row>
    <row r="102" spans="1:19">
      <c r="A102" s="18" t="str">
        <f>IF(AND($B102 &lt;&gt; "", COUNT(E102:N102) &gt; 0), INDEX('Pomocné pořadí jednotlivci'!O$7:O$107,$B102), "")</f>
        <v/>
      </c>
      <c r="B102" s="18" t="str">
        <f>IF(ISNUMBER(MATCH(ROW()-6,'Pomocné pořadí jednotlivci'!$R$7:$R$107,0)),INDEX('Evidence střelců a nástřel'!$A$7:$A$107,MATCH(ROW()-6,'Pomocné pořadí jednotlivci'!$R$7:$R$107,0),1),"")</f>
        <v/>
      </c>
      <c r="C102" s="33" t="str">
        <f>IF($B102&lt;&gt;"", IF(INDEX('Evidence střelců a nástřel'!$C$7:$C$107,$B102) = 0, "", UPPER(INDEX('Evidence střelců a nástřel'!$C$7:$C$107,$B102))),"")</f>
        <v/>
      </c>
      <c r="D102" s="80" t="str">
        <f>IF($B102&lt;&gt;"",TRIM(INDEX('Evidence střelců a nástřel'!E$7:E$107,$B102)),"")</f>
        <v/>
      </c>
      <c r="E102" s="19" t="str">
        <f>IF($B102&lt;&gt;"", IF(INDEX('Evidence střelců a nástřel'!F$7:F$107,$B102) &lt;&gt;"", INDEX('Evidence střelců a nástřel'!F$7:F$107,$B102), ""), "")</f>
        <v/>
      </c>
      <c r="F102" s="19" t="str">
        <f>IF($B102&lt;&gt;"", IF(INDEX('Evidence střelců a nástřel'!G$7:G$107,$B102) &lt;&gt;"", INDEX('Evidence střelců a nástřel'!G$7:G$107,$B102), ""), "")</f>
        <v/>
      </c>
      <c r="G102" s="19" t="str">
        <f>IF($B102&lt;&gt;"", IF(INDEX('Evidence střelců a nástřel'!H$7:H$107,$B102) &lt;&gt;"", INDEX('Evidence střelců a nástřel'!H$7:H$107,$B102), ""), "")</f>
        <v/>
      </c>
      <c r="H102" s="19" t="str">
        <f>IF($B102&lt;&gt;"", IF(INDEX('Evidence střelců a nástřel'!I$7:I$107,$B102) &lt;&gt;"", INDEX('Evidence střelců a nástřel'!I$7:I$107,$B102), ""), "")</f>
        <v/>
      </c>
      <c r="I102" s="19" t="str">
        <f>IF($B102&lt;&gt;"", IF(INDEX('Evidence střelců a nástřel'!J$7:J$107,$B102) &lt;&gt;"", INDEX('Evidence střelců a nástřel'!J$7:J$107,$B102), ""), "")</f>
        <v/>
      </c>
      <c r="J102" s="19" t="str">
        <f>IF($B102&lt;&gt;"", IF(INDEX('Evidence střelců a nástřel'!K$7:K$107,$B102) &lt;&gt;"", INDEX('Evidence střelců a nástřel'!K$7:K$107,$B102), ""), "")</f>
        <v/>
      </c>
      <c r="K102" s="19" t="str">
        <f>IF($B102&lt;&gt;"", IF(INDEX('Evidence střelců a nástřel'!L$7:L$107,$B102) &lt;&gt;"", INDEX('Evidence střelců a nástřel'!L$7:L$107,$B102), ""), "")</f>
        <v/>
      </c>
      <c r="L102" s="19" t="str">
        <f>IF($B102&lt;&gt;"", IF(INDEX('Evidence střelců a nástřel'!M$7:M$107,$B102) &lt;&gt;"", INDEX('Evidence střelců a nástřel'!M$7:M$107,$B102), ""), "")</f>
        <v/>
      </c>
      <c r="M102" s="19" t="str">
        <f>IF($B102&lt;&gt;"", IF(INDEX('Evidence střelců a nástřel'!N$7:N$107,$B102) &lt;&gt;"", INDEX('Evidence střelců a nástřel'!N$7:N$107,$B102), ""), "")</f>
        <v/>
      </c>
      <c r="N102" s="19" t="str">
        <f>IF($B102&lt;&gt;"", IF(INDEX('Evidence střelců a nástřel'!O$7:O$107,$B102) &lt;&gt;"", INDEX('Evidence střelců a nástřel'!O$7:O$107,$B102), ""), "")</f>
        <v/>
      </c>
      <c r="O102" s="18" t="str">
        <f t="shared" si="2"/>
        <v/>
      </c>
      <c r="P102" s="19" t="str">
        <f>IF($B102&lt;&gt;"", IF(AND(INDEX('Evidence střelců a nástřel'!P$7:P$107,$B102)&lt;&gt;"", Nastavení!$B$5="NE"), INDEX('Evidence střelců a nástřel'!P$7:P$107,$B102), ""), "")</f>
        <v/>
      </c>
      <c r="Q102" s="18" t="str">
        <f>IF($B102&lt;&gt;"", IF(INDEX('Evidence střelců a nástřel'!Q$7:Q$107,$B102) &gt; 0, INDEX('Evidence střelců a nástřel'!Q$7:Q$107,$B102), ""), "")</f>
        <v/>
      </c>
      <c r="R102" s="18" t="str">
        <f t="shared" si="3"/>
        <v/>
      </c>
      <c r="S102" t="str">
        <f>IF($B102&lt;&gt;"", IF(INDEX('Evidence střelců a nástřel'!#REF!,$B102) &gt; 0, INDEX('Evidence střelců a nástřel'!#REF!,$B102), ""), "")</f>
        <v/>
      </c>
    </row>
    <row r="103" spans="1:19">
      <c r="A103" s="18" t="str">
        <f>IF(AND($B103 &lt;&gt; "", COUNT(E103:N103) &gt; 0), INDEX('Pomocné pořadí jednotlivci'!O$7:O$107,$B103), "")</f>
        <v/>
      </c>
      <c r="B103" s="18" t="str">
        <f>IF(ISNUMBER(MATCH(ROW()-6,'Pomocné pořadí jednotlivci'!$R$7:$R$107,0)),INDEX('Evidence střelců a nástřel'!$A$7:$A$107,MATCH(ROW()-6,'Pomocné pořadí jednotlivci'!$R$7:$R$107,0),1),"")</f>
        <v/>
      </c>
      <c r="C103" s="33" t="str">
        <f>IF($B103&lt;&gt;"", IF(INDEX('Evidence střelců a nástřel'!$C$7:$C$107,$B103) = 0, "", UPPER(INDEX('Evidence střelců a nástřel'!$C$7:$C$107,$B103))),"")</f>
        <v/>
      </c>
      <c r="D103" s="80" t="str">
        <f>IF($B103&lt;&gt;"",TRIM(INDEX('Evidence střelců a nástřel'!E$7:E$107,$B103)),"")</f>
        <v/>
      </c>
      <c r="E103" s="19" t="str">
        <f>IF($B103&lt;&gt;"", IF(INDEX('Evidence střelců a nástřel'!F$7:F$107,$B103) &lt;&gt;"", INDEX('Evidence střelců a nástřel'!F$7:F$107,$B103), ""), "")</f>
        <v/>
      </c>
      <c r="F103" s="19" t="str">
        <f>IF($B103&lt;&gt;"", IF(INDEX('Evidence střelců a nástřel'!G$7:G$107,$B103) &lt;&gt;"", INDEX('Evidence střelců a nástřel'!G$7:G$107,$B103), ""), "")</f>
        <v/>
      </c>
      <c r="G103" s="19" t="str">
        <f>IF($B103&lt;&gt;"", IF(INDEX('Evidence střelců a nástřel'!H$7:H$107,$B103) &lt;&gt;"", INDEX('Evidence střelců a nástřel'!H$7:H$107,$B103), ""), "")</f>
        <v/>
      </c>
      <c r="H103" s="19" t="str">
        <f>IF($B103&lt;&gt;"", IF(INDEX('Evidence střelců a nástřel'!I$7:I$107,$B103) &lt;&gt;"", INDEX('Evidence střelců a nástřel'!I$7:I$107,$B103), ""), "")</f>
        <v/>
      </c>
      <c r="I103" s="19" t="str">
        <f>IF($B103&lt;&gt;"", IF(INDEX('Evidence střelců a nástřel'!J$7:J$107,$B103) &lt;&gt;"", INDEX('Evidence střelců a nástřel'!J$7:J$107,$B103), ""), "")</f>
        <v/>
      </c>
      <c r="J103" s="19" t="str">
        <f>IF($B103&lt;&gt;"", IF(INDEX('Evidence střelců a nástřel'!K$7:K$107,$B103) &lt;&gt;"", INDEX('Evidence střelců a nástřel'!K$7:K$107,$B103), ""), "")</f>
        <v/>
      </c>
      <c r="K103" s="19" t="str">
        <f>IF($B103&lt;&gt;"", IF(INDEX('Evidence střelců a nástřel'!L$7:L$107,$B103) &lt;&gt;"", INDEX('Evidence střelců a nástřel'!L$7:L$107,$B103), ""), "")</f>
        <v/>
      </c>
      <c r="L103" s="19" t="str">
        <f>IF($B103&lt;&gt;"", IF(INDEX('Evidence střelců a nástřel'!M$7:M$107,$B103) &lt;&gt;"", INDEX('Evidence střelců a nástřel'!M$7:M$107,$B103), ""), "")</f>
        <v/>
      </c>
      <c r="M103" s="19" t="str">
        <f>IF($B103&lt;&gt;"", IF(INDEX('Evidence střelců a nástřel'!N$7:N$107,$B103) &lt;&gt;"", INDEX('Evidence střelců a nástřel'!N$7:N$107,$B103), ""), "")</f>
        <v/>
      </c>
      <c r="N103" s="19" t="str">
        <f>IF($B103&lt;&gt;"", IF(INDEX('Evidence střelců a nástřel'!O$7:O$107,$B103) &lt;&gt;"", INDEX('Evidence střelců a nástřel'!O$7:O$107,$B103), ""), "")</f>
        <v/>
      </c>
      <c r="O103" s="18" t="str">
        <f t="shared" si="2"/>
        <v/>
      </c>
      <c r="P103" s="19" t="str">
        <f>IF($B103&lt;&gt;"", IF(AND(INDEX('Evidence střelců a nástřel'!P$7:P$107,$B103)&lt;&gt;"", Nastavení!$B$5="NE"), INDEX('Evidence střelců a nástřel'!P$7:P$107,$B103), ""), "")</f>
        <v/>
      </c>
      <c r="Q103" s="18" t="str">
        <f>IF($B103&lt;&gt;"", IF(INDEX('Evidence střelců a nástřel'!Q$7:Q$107,$B103) &gt; 0, INDEX('Evidence střelců a nástřel'!Q$7:Q$107,$B103), ""), "")</f>
        <v/>
      </c>
      <c r="R103" s="18" t="str">
        <f t="shared" si="3"/>
        <v/>
      </c>
      <c r="S103" t="str">
        <f>IF($B103&lt;&gt;"", IF(INDEX('Evidence střelců a nástřel'!#REF!,$B103) &gt; 0, INDEX('Evidence střelců a nástřel'!#REF!,$B103), ""), "")</f>
        <v/>
      </c>
    </row>
    <row r="104" spans="1:19">
      <c r="A104" s="18" t="str">
        <f>IF(AND($B104 &lt;&gt; "", COUNT(E104:N104) &gt; 0), INDEX('Pomocné pořadí jednotlivci'!O$7:O$107,$B104), "")</f>
        <v/>
      </c>
      <c r="B104" s="18" t="str">
        <f>IF(ISNUMBER(MATCH(ROW()-6,'Pomocné pořadí jednotlivci'!$R$7:$R$107,0)),INDEX('Evidence střelců a nástřel'!$A$7:$A$107,MATCH(ROW()-6,'Pomocné pořadí jednotlivci'!$R$7:$R$107,0),1),"")</f>
        <v/>
      </c>
      <c r="C104" s="33" t="str">
        <f>IF($B104&lt;&gt;"", IF(INDEX('Evidence střelců a nástřel'!$C$7:$C$107,$B104) = 0, "", UPPER(INDEX('Evidence střelců a nástřel'!$C$7:$C$107,$B104))),"")</f>
        <v/>
      </c>
      <c r="D104" s="80" t="str">
        <f>IF($B104&lt;&gt;"",TRIM(INDEX('Evidence střelců a nástřel'!E$7:E$107,$B104)),"")</f>
        <v/>
      </c>
      <c r="E104" s="19" t="str">
        <f>IF($B104&lt;&gt;"", IF(INDEX('Evidence střelců a nástřel'!F$7:F$107,$B104) &lt;&gt;"", INDEX('Evidence střelců a nástřel'!F$7:F$107,$B104), ""), "")</f>
        <v/>
      </c>
      <c r="F104" s="19" t="str">
        <f>IF($B104&lt;&gt;"", IF(INDEX('Evidence střelců a nástřel'!G$7:G$107,$B104) &lt;&gt;"", INDEX('Evidence střelců a nástřel'!G$7:G$107,$B104), ""), "")</f>
        <v/>
      </c>
      <c r="G104" s="19" t="str">
        <f>IF($B104&lt;&gt;"", IF(INDEX('Evidence střelců a nástřel'!H$7:H$107,$B104) &lt;&gt;"", INDEX('Evidence střelců a nástřel'!H$7:H$107,$B104), ""), "")</f>
        <v/>
      </c>
      <c r="H104" s="19" t="str">
        <f>IF($B104&lt;&gt;"", IF(INDEX('Evidence střelců a nástřel'!I$7:I$107,$B104) &lt;&gt;"", INDEX('Evidence střelců a nástřel'!I$7:I$107,$B104), ""), "")</f>
        <v/>
      </c>
      <c r="I104" s="19" t="str">
        <f>IF($B104&lt;&gt;"", IF(INDEX('Evidence střelců a nástřel'!J$7:J$107,$B104) &lt;&gt;"", INDEX('Evidence střelců a nástřel'!J$7:J$107,$B104), ""), "")</f>
        <v/>
      </c>
      <c r="J104" s="19" t="str">
        <f>IF($B104&lt;&gt;"", IF(INDEX('Evidence střelců a nástřel'!K$7:K$107,$B104) &lt;&gt;"", INDEX('Evidence střelců a nástřel'!K$7:K$107,$B104), ""), "")</f>
        <v/>
      </c>
      <c r="K104" s="19" t="str">
        <f>IF($B104&lt;&gt;"", IF(INDEX('Evidence střelců a nástřel'!L$7:L$107,$B104) &lt;&gt;"", INDEX('Evidence střelců a nástřel'!L$7:L$107,$B104), ""), "")</f>
        <v/>
      </c>
      <c r="L104" s="19" t="str">
        <f>IF($B104&lt;&gt;"", IF(INDEX('Evidence střelců a nástřel'!M$7:M$107,$B104) &lt;&gt;"", INDEX('Evidence střelců a nástřel'!M$7:M$107,$B104), ""), "")</f>
        <v/>
      </c>
      <c r="M104" s="19" t="str">
        <f>IF($B104&lt;&gt;"", IF(INDEX('Evidence střelců a nástřel'!N$7:N$107,$B104) &lt;&gt;"", INDEX('Evidence střelců a nástřel'!N$7:N$107,$B104), ""), "")</f>
        <v/>
      </c>
      <c r="N104" s="19" t="str">
        <f>IF($B104&lt;&gt;"", IF(INDEX('Evidence střelců a nástřel'!O$7:O$107,$B104) &lt;&gt;"", INDEX('Evidence střelců a nástřel'!O$7:O$107,$B104), ""), "")</f>
        <v/>
      </c>
      <c r="O104" s="18" t="str">
        <f t="shared" si="2"/>
        <v/>
      </c>
      <c r="P104" s="19" t="str">
        <f>IF($B104&lt;&gt;"", IF(AND(INDEX('Evidence střelců a nástřel'!P$7:P$107,$B104)&lt;&gt;"", Nastavení!$B$5="NE"), INDEX('Evidence střelců a nástřel'!P$7:P$107,$B104), ""), "")</f>
        <v/>
      </c>
      <c r="Q104" s="18" t="str">
        <f>IF($B104&lt;&gt;"", IF(INDEX('Evidence střelců a nástřel'!Q$7:Q$107,$B104) &gt; 0, INDEX('Evidence střelců a nástřel'!Q$7:Q$107,$B104), ""), "")</f>
        <v/>
      </c>
      <c r="R104" s="18" t="str">
        <f t="shared" si="3"/>
        <v/>
      </c>
      <c r="S104" t="str">
        <f>IF($B104&lt;&gt;"", IF(INDEX('Evidence střelců a nástřel'!#REF!,$B104) &gt; 0, INDEX('Evidence střelců a nástřel'!#REF!,$B104), ""), "")</f>
        <v/>
      </c>
    </row>
    <row r="105" spans="1:19">
      <c r="A105" s="18" t="str">
        <f>IF(AND($B105 &lt;&gt; "", COUNT(E105:N105) &gt; 0), INDEX('Pomocné pořadí jednotlivci'!O$7:O$107,$B105), "")</f>
        <v/>
      </c>
      <c r="B105" s="18" t="str">
        <f>IF(ISNUMBER(MATCH(ROW()-6,'Pomocné pořadí jednotlivci'!$R$7:$R$107,0)),INDEX('Evidence střelců a nástřel'!$A$7:$A$107,MATCH(ROW()-6,'Pomocné pořadí jednotlivci'!$R$7:$R$107,0),1),"")</f>
        <v/>
      </c>
      <c r="C105" s="33" t="str">
        <f>IF($B105&lt;&gt;"", IF(INDEX('Evidence střelců a nástřel'!$C$7:$C$107,$B105) = 0, "", UPPER(INDEX('Evidence střelců a nástřel'!$C$7:$C$107,$B105))),"")</f>
        <v/>
      </c>
      <c r="D105" s="80" t="str">
        <f>IF($B105&lt;&gt;"",TRIM(INDEX('Evidence střelců a nástřel'!E$7:E$107,$B105)),"")</f>
        <v/>
      </c>
      <c r="E105" s="19" t="str">
        <f>IF($B105&lt;&gt;"", IF(INDEX('Evidence střelců a nástřel'!F$7:F$107,$B105) &lt;&gt;"", INDEX('Evidence střelců a nástřel'!F$7:F$107,$B105), ""), "")</f>
        <v/>
      </c>
      <c r="F105" s="19" t="str">
        <f>IF($B105&lt;&gt;"", IF(INDEX('Evidence střelců a nástřel'!G$7:G$107,$B105) &lt;&gt;"", INDEX('Evidence střelců a nástřel'!G$7:G$107,$B105), ""), "")</f>
        <v/>
      </c>
      <c r="G105" s="19" t="str">
        <f>IF($B105&lt;&gt;"", IF(INDEX('Evidence střelců a nástřel'!H$7:H$107,$B105) &lt;&gt;"", INDEX('Evidence střelců a nástřel'!H$7:H$107,$B105), ""), "")</f>
        <v/>
      </c>
      <c r="H105" s="19" t="str">
        <f>IF($B105&lt;&gt;"", IF(INDEX('Evidence střelců a nástřel'!I$7:I$107,$B105) &lt;&gt;"", INDEX('Evidence střelců a nástřel'!I$7:I$107,$B105), ""), "")</f>
        <v/>
      </c>
      <c r="I105" s="19" t="str">
        <f>IF($B105&lt;&gt;"", IF(INDEX('Evidence střelců a nástřel'!J$7:J$107,$B105) &lt;&gt;"", INDEX('Evidence střelců a nástřel'!J$7:J$107,$B105), ""), "")</f>
        <v/>
      </c>
      <c r="J105" s="19" t="str">
        <f>IF($B105&lt;&gt;"", IF(INDEX('Evidence střelců a nástřel'!K$7:K$107,$B105) &lt;&gt;"", INDEX('Evidence střelců a nástřel'!K$7:K$107,$B105), ""), "")</f>
        <v/>
      </c>
      <c r="K105" s="19" t="str">
        <f>IF($B105&lt;&gt;"", IF(INDEX('Evidence střelců a nástřel'!L$7:L$107,$B105) &lt;&gt;"", INDEX('Evidence střelců a nástřel'!L$7:L$107,$B105), ""), "")</f>
        <v/>
      </c>
      <c r="L105" s="19" t="str">
        <f>IF($B105&lt;&gt;"", IF(INDEX('Evidence střelců a nástřel'!M$7:M$107,$B105) &lt;&gt;"", INDEX('Evidence střelců a nástřel'!M$7:M$107,$B105), ""), "")</f>
        <v/>
      </c>
      <c r="M105" s="19" t="str">
        <f>IF($B105&lt;&gt;"", IF(INDEX('Evidence střelců a nástřel'!N$7:N$107,$B105) &lt;&gt;"", INDEX('Evidence střelců a nástřel'!N$7:N$107,$B105), ""), "")</f>
        <v/>
      </c>
      <c r="N105" s="19" t="str">
        <f>IF($B105&lt;&gt;"", IF(INDEX('Evidence střelců a nástřel'!O$7:O$107,$B105) &lt;&gt;"", INDEX('Evidence střelců a nástřel'!O$7:O$107,$B105), ""), "")</f>
        <v/>
      </c>
      <c r="O105" s="18" t="str">
        <f t="shared" si="2"/>
        <v/>
      </c>
      <c r="P105" s="19" t="str">
        <f>IF($B105&lt;&gt;"", IF(AND(INDEX('Evidence střelců a nástřel'!P$7:P$107,$B105)&lt;&gt;"", Nastavení!$B$5="NE"), INDEX('Evidence střelců a nástřel'!P$7:P$107,$B105), ""), "")</f>
        <v/>
      </c>
      <c r="Q105" s="18" t="str">
        <f>IF($B105&lt;&gt;"", IF(INDEX('Evidence střelců a nástřel'!Q$7:Q$107,$B105) &gt; 0, INDEX('Evidence střelců a nástřel'!Q$7:Q$107,$B105), ""), "")</f>
        <v/>
      </c>
      <c r="R105" s="18" t="str">
        <f t="shared" si="3"/>
        <v/>
      </c>
      <c r="S105" t="str">
        <f>IF($B105&lt;&gt;"", IF(INDEX('Evidence střelců a nástřel'!#REF!,$B105) &gt; 0, INDEX('Evidence střelců a nástřel'!#REF!,$B105), ""), "")</f>
        <v/>
      </c>
    </row>
    <row r="106" spans="1:19">
      <c r="A106" s="18" t="str">
        <f>IF(AND($B106 &lt;&gt; "", COUNT(E106:N106) &gt; 0), INDEX('Pomocné pořadí jednotlivci'!O$7:O$107,$B106), "")</f>
        <v/>
      </c>
      <c r="B106" s="18" t="str">
        <f>IF(ISNUMBER(MATCH(ROW()-6,'Pomocné pořadí jednotlivci'!$R$7:$R$107,0)),INDEX('Evidence střelců a nástřel'!$A$7:$A$107,MATCH(ROW()-6,'Pomocné pořadí jednotlivci'!$R$7:$R$107,0),1),"")</f>
        <v/>
      </c>
      <c r="C106" s="33" t="str">
        <f>IF($B106&lt;&gt;"", IF(INDEX('Evidence střelců a nástřel'!$C$7:$C$107,$B106) = 0, "", UPPER(INDEX('Evidence střelců a nástřel'!$C$7:$C$107,$B106))),"")</f>
        <v/>
      </c>
      <c r="D106" s="80" t="str">
        <f>IF($B106&lt;&gt;"",TRIM(INDEX('Evidence střelců a nástřel'!E$7:E$107,$B106)),"")</f>
        <v/>
      </c>
      <c r="E106" s="19" t="str">
        <f>IF($B106&lt;&gt;"", IF(INDEX('Evidence střelců a nástřel'!F$7:F$107,$B106) &lt;&gt;"", INDEX('Evidence střelců a nástřel'!F$7:F$107,$B106), ""), "")</f>
        <v/>
      </c>
      <c r="F106" s="19" t="str">
        <f>IF($B106&lt;&gt;"", IF(INDEX('Evidence střelců a nástřel'!G$7:G$107,$B106) &lt;&gt;"", INDEX('Evidence střelců a nástřel'!G$7:G$107,$B106), ""), "")</f>
        <v/>
      </c>
      <c r="G106" s="19" t="str">
        <f>IF($B106&lt;&gt;"", IF(INDEX('Evidence střelců a nástřel'!H$7:H$107,$B106) &lt;&gt;"", INDEX('Evidence střelců a nástřel'!H$7:H$107,$B106), ""), "")</f>
        <v/>
      </c>
      <c r="H106" s="19" t="str">
        <f>IF($B106&lt;&gt;"", IF(INDEX('Evidence střelců a nástřel'!I$7:I$107,$B106) &lt;&gt;"", INDEX('Evidence střelců a nástřel'!I$7:I$107,$B106), ""), "")</f>
        <v/>
      </c>
      <c r="I106" s="19" t="str">
        <f>IF($B106&lt;&gt;"", IF(INDEX('Evidence střelců a nástřel'!J$7:J$107,$B106) &lt;&gt;"", INDEX('Evidence střelců a nástřel'!J$7:J$107,$B106), ""), "")</f>
        <v/>
      </c>
      <c r="J106" s="19" t="str">
        <f>IF($B106&lt;&gt;"", IF(INDEX('Evidence střelců a nástřel'!K$7:K$107,$B106) &lt;&gt;"", INDEX('Evidence střelců a nástřel'!K$7:K$107,$B106), ""), "")</f>
        <v/>
      </c>
      <c r="K106" s="19" t="str">
        <f>IF($B106&lt;&gt;"", IF(INDEX('Evidence střelců a nástřel'!L$7:L$107,$B106) &lt;&gt;"", INDEX('Evidence střelců a nástřel'!L$7:L$107,$B106), ""), "")</f>
        <v/>
      </c>
      <c r="L106" s="19" t="str">
        <f>IF($B106&lt;&gt;"", IF(INDEX('Evidence střelců a nástřel'!M$7:M$107,$B106) &lt;&gt;"", INDEX('Evidence střelců a nástřel'!M$7:M$107,$B106), ""), "")</f>
        <v/>
      </c>
      <c r="M106" s="19" t="str">
        <f>IF($B106&lt;&gt;"", IF(INDEX('Evidence střelců a nástřel'!N$7:N$107,$B106) &lt;&gt;"", INDEX('Evidence střelců a nástřel'!N$7:N$107,$B106), ""), "")</f>
        <v/>
      </c>
      <c r="N106" s="19" t="str">
        <f>IF($B106&lt;&gt;"", IF(INDEX('Evidence střelců a nástřel'!O$7:O$107,$B106) &lt;&gt;"", INDEX('Evidence střelců a nástřel'!O$7:O$107,$B106), ""), "")</f>
        <v/>
      </c>
      <c r="O106" s="18" t="str">
        <f t="shared" si="2"/>
        <v/>
      </c>
      <c r="P106" s="19" t="str">
        <f>IF($B106&lt;&gt;"", IF(AND(INDEX('Evidence střelců a nástřel'!P$7:P$107,$B106)&lt;&gt;"", Nastavení!$B$5="NE"), INDEX('Evidence střelců a nástřel'!P$7:P$107,$B106), ""), "")</f>
        <v/>
      </c>
      <c r="Q106" s="18" t="str">
        <f>IF($B106&lt;&gt;"", IF(INDEX('Evidence střelců a nástřel'!Q$7:Q$107,$B106) &gt; 0, INDEX('Evidence střelců a nástřel'!Q$7:Q$107,$B106), ""), "")</f>
        <v/>
      </c>
      <c r="R106" s="18" t="str">
        <f t="shared" si="3"/>
        <v/>
      </c>
      <c r="S106" t="str">
        <f>IF($B106&lt;&gt;"", IF(INDEX('Evidence střelců a nástřel'!#REF!,$B106) &gt; 0, INDEX('Evidence střelců a nástřel'!#REF!,$B106), ""), "")</f>
        <v/>
      </c>
    </row>
    <row r="107" spans="1:19">
      <c r="A107" s="18" t="str">
        <f>IF(AND($B107 &lt;&gt; "", COUNT(E107:N107) &gt; 0), INDEX('Pomocné pořadí jednotlivci'!O$7:O$107,$B107), "")</f>
        <v/>
      </c>
      <c r="B107" s="18" t="str">
        <f>IF(ISNUMBER(MATCH(ROW()-6,'Pomocné pořadí jednotlivci'!$R$7:$R$107,0)),INDEX('Evidence střelců a nástřel'!$A$7:$A$107,MATCH(ROW()-6,'Pomocné pořadí jednotlivci'!$R$7:$R$107,0),1),"")</f>
        <v/>
      </c>
      <c r="C107" s="33" t="str">
        <f>IF($B107&lt;&gt;"", IF(INDEX('Evidence střelců a nástřel'!$C$7:$C$107,$B107) = 0, "", UPPER(INDEX('Evidence střelců a nástřel'!$C$7:$C$107,$B107))),"")</f>
        <v/>
      </c>
      <c r="D107" s="80" t="str">
        <f>IF($B107&lt;&gt;"",TRIM(INDEX('Evidence střelců a nástřel'!E$7:E$107,$B107)),"")</f>
        <v/>
      </c>
      <c r="E107" s="19" t="str">
        <f>IF($B107&lt;&gt;"", IF(INDEX('Evidence střelců a nástřel'!F$7:F$107,$B107) &lt;&gt;"", INDEX('Evidence střelců a nástřel'!F$7:F$107,$B107), ""), "")</f>
        <v/>
      </c>
      <c r="F107" s="19" t="str">
        <f>IF($B107&lt;&gt;"", IF(INDEX('Evidence střelců a nástřel'!G$7:G$107,$B107) &lt;&gt;"", INDEX('Evidence střelců a nástřel'!G$7:G$107,$B107), ""), "")</f>
        <v/>
      </c>
      <c r="G107" s="19" t="str">
        <f>IF($B107&lt;&gt;"", IF(INDEX('Evidence střelců a nástřel'!H$7:H$107,$B107) &lt;&gt;"", INDEX('Evidence střelců a nástřel'!H$7:H$107,$B107), ""), "")</f>
        <v/>
      </c>
      <c r="H107" s="19" t="str">
        <f>IF($B107&lt;&gt;"", IF(INDEX('Evidence střelců a nástřel'!I$7:I$107,$B107) &lt;&gt;"", INDEX('Evidence střelců a nástřel'!I$7:I$107,$B107), ""), "")</f>
        <v/>
      </c>
      <c r="I107" s="19" t="str">
        <f>IF($B107&lt;&gt;"", IF(INDEX('Evidence střelců a nástřel'!J$7:J$107,$B107) &lt;&gt;"", INDEX('Evidence střelců a nástřel'!J$7:J$107,$B107), ""), "")</f>
        <v/>
      </c>
      <c r="J107" s="19" t="str">
        <f>IF($B107&lt;&gt;"", IF(INDEX('Evidence střelců a nástřel'!K$7:K$107,$B107) &lt;&gt;"", INDEX('Evidence střelců a nástřel'!K$7:K$107,$B107), ""), "")</f>
        <v/>
      </c>
      <c r="K107" s="19" t="str">
        <f>IF($B107&lt;&gt;"", IF(INDEX('Evidence střelců a nástřel'!L$7:L$107,$B107) &lt;&gt;"", INDEX('Evidence střelců a nástřel'!L$7:L$107,$B107), ""), "")</f>
        <v/>
      </c>
      <c r="L107" s="19" t="str">
        <f>IF($B107&lt;&gt;"", IF(INDEX('Evidence střelců a nástřel'!M$7:M$107,$B107) &lt;&gt;"", INDEX('Evidence střelců a nástřel'!M$7:M$107,$B107), ""), "")</f>
        <v/>
      </c>
      <c r="M107" s="19" t="str">
        <f>IF($B107&lt;&gt;"", IF(INDEX('Evidence střelců a nástřel'!N$7:N$107,$B107) &lt;&gt;"", INDEX('Evidence střelců a nástřel'!N$7:N$107,$B107), ""), "")</f>
        <v/>
      </c>
      <c r="N107" s="19" t="str">
        <f>IF($B107&lt;&gt;"", IF(INDEX('Evidence střelců a nástřel'!O$7:O$107,$B107) &lt;&gt;"", INDEX('Evidence střelců a nástřel'!O$7:O$107,$B107), ""), "")</f>
        <v/>
      </c>
      <c r="O107" s="18" t="str">
        <f t="shared" si="2"/>
        <v/>
      </c>
      <c r="P107" s="19" t="str">
        <f>IF($B107&lt;&gt;"", IF(AND(INDEX('Evidence střelců a nástřel'!P$7:P$107,$B107)&lt;&gt;"", Nastavení!$B$5="NE"), INDEX('Evidence střelců a nástřel'!P$7:P$107,$B107), ""), "")</f>
        <v/>
      </c>
      <c r="Q107" s="18" t="str">
        <f>IF($B107&lt;&gt;"", IF(INDEX('Evidence střelců a nástřel'!Q$7:Q$107,$B107) &gt; 0, INDEX('Evidence střelců a nástřel'!Q$7:Q$107,$B107), ""), "")</f>
        <v/>
      </c>
      <c r="R107" s="18" t="str">
        <f t="shared" si="3"/>
        <v/>
      </c>
      <c r="S107" t="str">
        <f>IF($B107&lt;&gt;"", IF(INDEX('Evidence střelců a nástřel'!#REF!,$B107) &gt; 0, INDEX('Evidence střelců a nástřel'!#REF!,$B107), ""), "")</f>
        <v/>
      </c>
    </row>
  </sheetData>
  <sheetProtection sheet="1" objects="1" scenarios="1" formatCells="0" formatColumns="0" formatRows="0" autoFilter="0"/>
  <mergeCells count="6">
    <mergeCell ref="A5:D5"/>
    <mergeCell ref="E5:R5"/>
    <mergeCell ref="A4:R4"/>
    <mergeCell ref="A3:R3"/>
    <mergeCell ref="A1:R1"/>
    <mergeCell ref="A2:R2"/>
  </mergeCells>
  <pageMargins left="0.7" right="0.7" top="0.78740157499999996" bottom="0.78740157499999996" header="0.3" footer="0.3"/>
  <pageSetup paperSize="9" orientation="landscape" r:id="rId1"/>
  <extLst>
    <ext xmlns:x14="http://schemas.microsoft.com/office/spreadsheetml/2009/9/main" uri="{78C0D931-6437-407d-A8EE-F0AAD7539E65}">
      <x14:conditionalFormattings>
        <x14:conditionalFormatting xmlns:xm="http://schemas.microsoft.com/office/excel/2006/main">
          <x14:cfRule type="expression" priority="1" id="{16265B5C-2B82-4BBF-8DE8-55E7035D4263}">
            <xm:f>AND(Nastavení!$B$4="NE",$C8&lt;&gt;$C7, $C8 &lt;&gt;"")</xm:f>
            <x14:dxf>
              <fill>
                <patternFill>
                  <bgColor theme="6" tint="0.39994506668294322"/>
                </patternFill>
              </fill>
            </x14:dxf>
          </x14:cfRule>
          <xm:sqref>A8:R107</xm:sqref>
        </x14:conditionalFormatting>
      </x14:conditionalFormattings>
    </ext>
  </extLst>
</worksheet>
</file>

<file path=xl/worksheets/sheet4.xml><?xml version="1.0" encoding="utf-8"?>
<worksheet xmlns="http://schemas.openxmlformats.org/spreadsheetml/2006/main" xmlns:r="http://schemas.openxmlformats.org/officeDocument/2006/relationships">
  <sheetPr codeName="List3"/>
  <dimension ref="A1:S50"/>
  <sheetViews>
    <sheetView workbookViewId="0">
      <selection activeCell="T7" sqref="T7"/>
    </sheetView>
  </sheetViews>
  <sheetFormatPr defaultRowHeight="14.4"/>
  <cols>
    <col min="1" max="2" width="6.33203125" customWidth="1"/>
    <col min="3" max="3" width="34" customWidth="1"/>
    <col min="18" max="18" width="20.6640625" customWidth="1"/>
    <col min="19" max="19" width="11.109375" customWidth="1"/>
  </cols>
  <sheetData>
    <row r="1" spans="1:19" ht="21">
      <c r="A1" s="86" t="str">
        <f>'Evidence střelců a nástřel'!A1</f>
        <v>O pohár mikroregionu Pernštejn</v>
      </c>
      <c r="B1" s="86"/>
      <c r="C1" s="86"/>
      <c r="D1" s="86"/>
      <c r="E1" s="86"/>
      <c r="F1" s="86"/>
      <c r="G1" s="86"/>
      <c r="H1" s="86"/>
      <c r="I1" s="86"/>
      <c r="J1" s="86"/>
      <c r="K1" s="86"/>
      <c r="L1" s="86"/>
      <c r="M1" s="86"/>
      <c r="N1" s="86"/>
      <c r="O1" s="86"/>
      <c r="P1" s="86"/>
      <c r="Q1" s="86"/>
      <c r="R1" s="86"/>
    </row>
    <row r="2" spans="1:19" ht="21">
      <c r="A2" s="86" t="str">
        <f>'Evidence střelců a nástřel'!A2</f>
        <v>Střelnice Smrček, 23.4.2017</v>
      </c>
      <c r="B2" s="86"/>
      <c r="C2" s="86"/>
      <c r="D2" s="86"/>
      <c r="E2" s="86"/>
      <c r="F2" s="86"/>
      <c r="G2" s="86"/>
      <c r="H2" s="86"/>
      <c r="I2" s="86"/>
      <c r="J2" s="86"/>
      <c r="K2" s="86"/>
      <c r="L2" s="86"/>
      <c r="M2" s="86"/>
      <c r="N2" s="86"/>
      <c r="O2" s="86"/>
      <c r="P2" s="86"/>
      <c r="Q2" s="86"/>
      <c r="R2" s="86"/>
    </row>
    <row r="3" spans="1:19" ht="21">
      <c r="A3" s="86"/>
      <c r="B3" s="86"/>
      <c r="C3" s="86"/>
      <c r="D3" s="86"/>
      <c r="E3" s="86"/>
      <c r="F3" s="86"/>
      <c r="G3" s="86"/>
      <c r="H3" s="86"/>
      <c r="I3" s="86"/>
      <c r="J3" s="86"/>
      <c r="K3" s="86"/>
      <c r="L3" s="86"/>
      <c r="M3" s="86"/>
      <c r="N3" s="86"/>
      <c r="O3" s="86"/>
      <c r="P3" s="86"/>
      <c r="Q3" s="86"/>
      <c r="R3" s="86"/>
    </row>
    <row r="4" spans="1:19" ht="21">
      <c r="A4" s="86" t="s">
        <v>63</v>
      </c>
      <c r="B4" s="86"/>
      <c r="C4" s="86"/>
      <c r="D4" s="86"/>
      <c r="E4" s="86"/>
      <c r="F4" s="86"/>
      <c r="G4" s="86"/>
      <c r="H4" s="86"/>
      <c r="I4" s="86"/>
      <c r="J4" s="86"/>
      <c r="K4" s="86"/>
      <c r="L4" s="86"/>
      <c r="M4" s="86"/>
      <c r="N4" s="86"/>
      <c r="O4" s="86"/>
      <c r="P4" s="86"/>
      <c r="Q4" s="86"/>
      <c r="R4" s="86"/>
    </row>
    <row r="5" spans="1:19">
      <c r="A5" s="85" t="s">
        <v>56</v>
      </c>
      <c r="B5" s="85"/>
      <c r="C5" s="85"/>
      <c r="D5" s="91" t="s">
        <v>21</v>
      </c>
      <c r="E5" s="92"/>
      <c r="F5" s="92"/>
      <c r="G5" s="92"/>
      <c r="H5" s="92"/>
      <c r="I5" s="92"/>
      <c r="J5" s="92"/>
      <c r="K5" s="92"/>
      <c r="L5" s="92"/>
      <c r="M5" s="92"/>
      <c r="N5" s="92"/>
      <c r="O5" s="93"/>
      <c r="P5" s="85"/>
      <c r="Q5" s="85"/>
      <c r="R5" s="85"/>
    </row>
    <row r="6" spans="1:19" ht="52.5" customHeight="1">
      <c r="A6" s="21" t="s">
        <v>43</v>
      </c>
      <c r="B6" s="21" t="s">
        <v>70</v>
      </c>
      <c r="C6" s="22" t="s">
        <v>56</v>
      </c>
      <c r="D6" s="22" t="str">
        <f>'Evidence střelců a nástřel'!F6</f>
        <v>Disc. 1</v>
      </c>
      <c r="E6" s="22" t="str">
        <f>'Evidence střelců a nástřel'!G6</f>
        <v>Disc. 2</v>
      </c>
      <c r="F6" s="22" t="str">
        <f>'Evidence střelců a nástřel'!H6</f>
        <v>Disc. 3</v>
      </c>
      <c r="G6" s="22" t="str">
        <f>'Evidence střelců a nástřel'!I6</f>
        <v>Disc. 4</v>
      </c>
      <c r="H6" s="22" t="str">
        <f>'Evidence střelců a nástřel'!J6</f>
        <v>Disc. 5</v>
      </c>
      <c r="I6" s="22" t="str">
        <f>'Evidence střelců a nástřel'!K6</f>
        <v>Disc. 6</v>
      </c>
      <c r="J6" s="22" t="str">
        <f>'Evidence střelců a nástřel'!L6</f>
        <v>Disc. 7</v>
      </c>
      <c r="K6" s="22" t="str">
        <f>'Evidence střelců a nástřel'!M6</f>
        <v>Zajíc</v>
      </c>
      <c r="L6" s="22" t="str">
        <f>'Evidence střelců a nástřel'!N6</f>
        <v>AT</v>
      </c>
      <c r="M6" s="22" t="str">
        <f>'Evidence střelců a nástřel'!O6</f>
        <v>Vys. Věž</v>
      </c>
      <c r="N6" s="22" t="str">
        <f>'Evidence střelců a nástřel'!Q6</f>
        <v>Rozstřel</v>
      </c>
      <c r="O6" s="22" t="str">
        <f>'Evidence střelců a nástřel'!R6</f>
        <v>Celkový součet</v>
      </c>
      <c r="P6" s="22" t="str">
        <f>'Evidence střelců a nástřel'!S6</f>
        <v>Průběžné pořadí</v>
      </c>
      <c r="Q6" s="22" t="s">
        <v>71</v>
      </c>
      <c r="R6" s="22" t="s">
        <v>58</v>
      </c>
    </row>
    <row r="7" spans="1:19">
      <c r="A7" s="12" t="str">
        <f>IF(MIN('Evidence střelců a nástřel'!$D$7:$D$107) &gt; 0, MIN('Evidence střelců a nástřel'!$D$7:$D$107),"")</f>
        <v/>
      </c>
      <c r="B7" s="23"/>
      <c r="C7" s="20" t="str">
        <f xml:space="preserve"> IF(A7&lt;&gt;"", IF(R7&lt;&gt;"", R7 &amp; " ve složení ","") &amp; TRIM(INDEX('Evidence střelců a nástřel'!$U$7:$U$107, MATCH($A7, 'Evidence střelců a nástřel'!$D$7:$D$107,0))),"")</f>
        <v/>
      </c>
      <c r="D7" s="12" t="str">
        <f>IF($A7&lt;&gt;"", IF(SUMIF('Evidence střelců a nástřel'!$D$7:$D$107,$A7,'Evidence střelců a nástřel'!F$7:F$107) &gt; 0, SUMIF('Evidence střelců a nástřel'!$D$7:$D$107,$A7,'Evidence střelců a nástřel'!F$7:F$107),""),"")</f>
        <v/>
      </c>
      <c r="E7" s="12" t="str">
        <f>IF($A7&lt;&gt;"", IF(SUMIF('Evidence střelců a nástřel'!$D$7:$D$107,$A7,'Evidence střelců a nástřel'!G$7:G$107) &gt; 0, SUMIF('Evidence střelců a nástřel'!$D$7:$D$107,$A7,'Evidence střelců a nástřel'!G$7:G$107),""),"")</f>
        <v/>
      </c>
      <c r="F7" s="12" t="str">
        <f>IF($A7&lt;&gt;"", IF(SUMIF('Evidence střelců a nástřel'!$D$7:$D$107,$A7,'Evidence střelců a nástřel'!H$7:H$107) &gt; 0, SUMIF('Evidence střelců a nástřel'!$D$7:$D$107,$A7,'Evidence střelců a nástřel'!H$7:H$107),""),"")</f>
        <v/>
      </c>
      <c r="G7" s="12" t="str">
        <f>IF($A7&lt;&gt;"", IF(SUMIF('Evidence střelců a nástřel'!$D$7:$D$107,$A7,'Evidence střelců a nástřel'!I$7:I$107) &gt; 0, SUMIF('Evidence střelců a nástřel'!$D$7:$D$107,$A7,'Evidence střelců a nástřel'!I$7:I$107),""),"")</f>
        <v/>
      </c>
      <c r="H7" s="12" t="str">
        <f>IF($A7&lt;&gt;"", IF(SUMIF('Evidence střelců a nástřel'!$D$7:$D$107,$A7,'Evidence střelců a nástřel'!J$7:J$107) &gt; 0, SUMIF('Evidence střelců a nástřel'!$D$7:$D$107,$A7,'Evidence střelců a nástřel'!J$7:J$107),""),"")</f>
        <v/>
      </c>
      <c r="I7" s="12" t="str">
        <f>IF($A7&lt;&gt;"", IF(SUMIF('Evidence střelců a nástřel'!$D$7:$D$107,$A7,'Evidence střelců a nástřel'!K$7:K$107) &gt; 0, SUMIF('Evidence střelců a nástřel'!$D$7:$D$107,$A7,'Evidence střelců a nástřel'!K$7:K$107),""),"")</f>
        <v/>
      </c>
      <c r="J7" s="12" t="str">
        <f>IF($A7&lt;&gt;"", IF(SUMIF('Evidence střelců a nástřel'!$D$7:$D$107,$A7,'Evidence střelců a nástřel'!L$7:L$107) &gt; 0, SUMIF('Evidence střelců a nástřel'!$D$7:$D$107,$A7,'Evidence střelců a nástřel'!L$7:L$107),""),"")</f>
        <v/>
      </c>
      <c r="K7" s="12" t="str">
        <f>IF($A7&lt;&gt;"", IF(SUMIF('Evidence střelců a nástřel'!$D$7:$D$107,$A7,'Evidence střelců a nástřel'!M$7:M$107) &gt; 0, SUMIF('Evidence střelců a nástřel'!$D$7:$D$107,$A7,'Evidence střelců a nástřel'!M$7:M$107),""),"")</f>
        <v/>
      </c>
      <c r="L7" s="12" t="str">
        <f>IF($A7&lt;&gt;"", IF(SUMIF('Evidence střelců a nástřel'!$D$7:$D$107,$A7,'Evidence střelců a nástřel'!N$7:N$107) &gt; 0, SUMIF('Evidence střelců a nástřel'!$D$7:$D$107,$A7,'Evidence střelců a nástřel'!N$7:N$107),""),"")</f>
        <v/>
      </c>
      <c r="M7" s="12" t="str">
        <f>IF($A7&lt;&gt;"", IF(SUMIF('Evidence střelců a nástřel'!$D$7:$D$107,$A7,'Evidence střelců a nástřel'!O$7:O$107) &gt; 0, SUMIF('Evidence střelců a nástřel'!$D$7:$D$107,$A7,'Evidence střelců a nástřel'!O$7:O$107),""),"")</f>
        <v/>
      </c>
      <c r="N7" s="23"/>
      <c r="O7" s="12" t="str">
        <f>IF(AND(A7&lt;&gt;"", SUM($D7:$M7) &gt; 0), SUM($D7:$M7),"")</f>
        <v/>
      </c>
      <c r="P7" s="12" t="str">
        <f>IF(AND(COUNT(D7:N7) &gt; 0, B7&lt;&gt;"MZ"), 'Pomocné pořadí družstva'!N7, "")</f>
        <v/>
      </c>
      <c r="Q7" s="12" t="str">
        <f>IF(A7&lt;&gt;"", COUNTIF('Evidence střelců a nástřel'!$D$7:$D$107,A7),"")</f>
        <v/>
      </c>
      <c r="R7" s="23"/>
    </row>
    <row r="8" spans="1:19">
      <c r="A8" s="12" t="str">
        <f>IF(A7&lt;&gt;"",IF(ISNUMBER(MATCH(A7+1,'Evidence střelců a nástřel'!$D$7:$D$107,0)),  INDEX('Evidence střelců a nástřel'!$D$7:$D$107,  MATCH(A7+1,'Evidence střelců a nástřel'!$D$7:$D$107,0)),""),"")</f>
        <v/>
      </c>
      <c r="B8" s="23"/>
      <c r="C8" s="20" t="str">
        <f xml:space="preserve"> IF(A8&lt;&gt;"", IF(R8&lt;&gt;"", R8 &amp; " ve složení ","") &amp; TRIM(INDEX('Evidence střelců a nástřel'!$U$7:$U$107, MATCH($A8, 'Evidence střelců a nástřel'!$D$7:$D$107,0))),"")</f>
        <v/>
      </c>
      <c r="D8" s="12" t="str">
        <f>IF($A8&lt;&gt;"", IF(SUMIF('Evidence střelců a nástřel'!$D$7:$D$107,$A8,'Evidence střelců a nástřel'!F$7:F$107) &gt; 0, SUMIF('Evidence střelců a nástřel'!$D$7:$D$107,$A8,'Evidence střelců a nástřel'!F$7:F$107),""),"")</f>
        <v/>
      </c>
      <c r="E8" s="12" t="str">
        <f>IF($A8&lt;&gt;"", IF(SUMIF('Evidence střelců a nástřel'!$D$7:$D$107,$A8,'Evidence střelců a nástřel'!G$7:G$107) &gt; 0, SUMIF('Evidence střelců a nástřel'!$D$7:$D$107,$A8,'Evidence střelců a nástřel'!G$7:G$107),""),"")</f>
        <v/>
      </c>
      <c r="F8" s="12" t="str">
        <f>IF($A8&lt;&gt;"", IF(SUMIF('Evidence střelců a nástřel'!$D$7:$D$107,$A8,'Evidence střelců a nástřel'!H$7:H$107) &gt; 0, SUMIF('Evidence střelců a nástřel'!$D$7:$D$107,$A8,'Evidence střelců a nástřel'!H$7:H$107),""),"")</f>
        <v/>
      </c>
      <c r="G8" s="12" t="str">
        <f>IF($A8&lt;&gt;"", IF(SUMIF('Evidence střelců a nástřel'!$D$7:$D$107,$A8,'Evidence střelců a nástřel'!I$7:I$107) &gt; 0, SUMIF('Evidence střelců a nástřel'!$D$7:$D$107,$A8,'Evidence střelců a nástřel'!I$7:I$107),""),"")</f>
        <v/>
      </c>
      <c r="H8" s="12" t="str">
        <f>IF($A8&lt;&gt;"", IF(SUMIF('Evidence střelců a nástřel'!$D$7:$D$107,$A8,'Evidence střelců a nástřel'!J$7:J$107) &gt; 0, SUMIF('Evidence střelců a nástřel'!$D$7:$D$107,$A8,'Evidence střelců a nástřel'!J$7:J$107),""),"")</f>
        <v/>
      </c>
      <c r="I8" s="12" t="str">
        <f>IF($A8&lt;&gt;"", IF(SUMIF('Evidence střelců a nástřel'!$D$7:$D$107,$A8,'Evidence střelců a nástřel'!K$7:K$107) &gt; 0, SUMIF('Evidence střelců a nástřel'!$D$7:$D$107,$A8,'Evidence střelců a nástřel'!K$7:K$107),""),"")</f>
        <v/>
      </c>
      <c r="J8" s="12" t="str">
        <f>IF($A8&lt;&gt;"", IF(SUMIF('Evidence střelců a nástřel'!$D$7:$D$107,$A8,'Evidence střelců a nástřel'!L$7:L$107) &gt; 0, SUMIF('Evidence střelců a nástřel'!$D$7:$D$107,$A8,'Evidence střelců a nástřel'!L$7:L$107),""),"")</f>
        <v/>
      </c>
      <c r="K8" s="12" t="str">
        <f>IF($A8&lt;&gt;"", IF(SUMIF('Evidence střelců a nástřel'!$D$7:$D$107,$A8,'Evidence střelců a nástřel'!M$7:M$107) &gt; 0, SUMIF('Evidence střelců a nástřel'!$D$7:$D$107,$A8,'Evidence střelců a nástřel'!M$7:M$107),""),"")</f>
        <v/>
      </c>
      <c r="L8" s="12" t="str">
        <f>IF($A8&lt;&gt;"", IF(SUMIF('Evidence střelců a nástřel'!$D$7:$D$107,$A8,'Evidence střelců a nástřel'!N$7:N$107) &gt; 0, SUMIF('Evidence střelců a nástřel'!$D$7:$D$107,$A8,'Evidence střelců a nástřel'!N$7:N$107),""),"")</f>
        <v/>
      </c>
      <c r="M8" s="12" t="str">
        <f>IF($A8&lt;&gt;"", IF(SUMIF('Evidence střelců a nástřel'!$D$7:$D$107,$A8,'Evidence střelců a nástřel'!O$7:O$107) &gt; 0, SUMIF('Evidence střelců a nástřel'!$D$7:$D$107,$A8,'Evidence střelců a nástřel'!O$7:O$107),""),"")</f>
        <v/>
      </c>
      <c r="N8" s="23"/>
      <c r="O8" s="12" t="str">
        <f t="shared" ref="O8:O50" si="0">IF(AND(A8&lt;&gt;"", SUM($D8:$M8) &gt; 0), SUM($D8:$M8),"")</f>
        <v/>
      </c>
      <c r="P8" s="12" t="str">
        <f>IF(AND(COUNT(D8:N8) &gt; 0, B8&lt;&gt;"MZ"), 'Pomocné pořadí družstva'!N8, "")</f>
        <v/>
      </c>
      <c r="Q8" s="12" t="str">
        <f>IF(A8&lt;&gt;"", COUNTIF('Evidence střelců a nástřel'!$D$7:$D$107,A8),"")</f>
        <v/>
      </c>
      <c r="R8" s="23"/>
      <c r="S8" t="str">
        <f>IF(AND($O8 &lt;&gt;"", 'Pomocné pořadí družstva'!$R8 &gt;1),  "Rozstřel: "&amp; ('Pomocné pořadí družstva'!$R8) &amp;" o " &amp; P8 &amp; ". - " &amp; ($P8 + 'Pomocné pořadí družstva'!$R8 - 1) &amp; ". místo","")</f>
        <v/>
      </c>
    </row>
    <row r="9" spans="1:19">
      <c r="A9" s="12" t="str">
        <f>IF(A8&lt;&gt;"",IF(ISNUMBER(MATCH(A8+1,'Evidence střelců a nástřel'!$D$7:$D$107,0)),  INDEX('Evidence střelců a nástřel'!$D$7:$D$107,  MATCH(A8+1,'Evidence střelců a nástřel'!$D$7:$D$107,0)),""),"")</f>
        <v/>
      </c>
      <c r="B9" s="23"/>
      <c r="C9" s="20" t="str">
        <f xml:space="preserve"> IF(A9&lt;&gt;"", IF(R9&lt;&gt;"", R9 &amp; " ve složení ","") &amp; TRIM(INDEX('Evidence střelců a nástřel'!$U$7:$U$107, MATCH($A9, 'Evidence střelců a nástřel'!$D$7:$D$107,0))),"")</f>
        <v/>
      </c>
      <c r="D9" s="12" t="str">
        <f>IF($A9&lt;&gt;"", IF(SUMIF('Evidence střelců a nástřel'!$D$7:$D$107,$A9,'Evidence střelců a nástřel'!F$7:F$107) &gt; 0, SUMIF('Evidence střelců a nástřel'!$D$7:$D$107,$A9,'Evidence střelců a nástřel'!F$7:F$107),""),"")</f>
        <v/>
      </c>
      <c r="E9" s="12" t="str">
        <f>IF($A9&lt;&gt;"", IF(SUMIF('Evidence střelců a nástřel'!$D$7:$D$107,$A9,'Evidence střelců a nástřel'!G$7:G$107) &gt; 0, SUMIF('Evidence střelců a nástřel'!$D$7:$D$107,$A9,'Evidence střelců a nástřel'!G$7:G$107),""),"")</f>
        <v/>
      </c>
      <c r="F9" s="12" t="str">
        <f>IF($A9&lt;&gt;"", IF(SUMIF('Evidence střelců a nástřel'!$D$7:$D$107,$A9,'Evidence střelců a nástřel'!H$7:H$107) &gt; 0, SUMIF('Evidence střelců a nástřel'!$D$7:$D$107,$A9,'Evidence střelců a nástřel'!H$7:H$107),""),"")</f>
        <v/>
      </c>
      <c r="G9" s="12" t="str">
        <f>IF($A9&lt;&gt;"", IF(SUMIF('Evidence střelců a nástřel'!$D$7:$D$107,$A9,'Evidence střelců a nástřel'!I$7:I$107) &gt; 0, SUMIF('Evidence střelců a nástřel'!$D$7:$D$107,$A9,'Evidence střelců a nástřel'!I$7:I$107),""),"")</f>
        <v/>
      </c>
      <c r="H9" s="12" t="str">
        <f>IF($A9&lt;&gt;"", IF(SUMIF('Evidence střelců a nástřel'!$D$7:$D$107,$A9,'Evidence střelců a nástřel'!J$7:J$107) &gt; 0, SUMIF('Evidence střelců a nástřel'!$D$7:$D$107,$A9,'Evidence střelců a nástřel'!J$7:J$107),""),"")</f>
        <v/>
      </c>
      <c r="I9" s="12" t="str">
        <f>IF($A9&lt;&gt;"", IF(SUMIF('Evidence střelců a nástřel'!$D$7:$D$107,$A9,'Evidence střelců a nástřel'!K$7:K$107) &gt; 0, SUMIF('Evidence střelců a nástřel'!$D$7:$D$107,$A9,'Evidence střelců a nástřel'!K$7:K$107),""),"")</f>
        <v/>
      </c>
      <c r="J9" s="12" t="str">
        <f>IF($A9&lt;&gt;"", IF(SUMIF('Evidence střelců a nástřel'!$D$7:$D$107,$A9,'Evidence střelců a nástřel'!L$7:L$107) &gt; 0, SUMIF('Evidence střelců a nástřel'!$D$7:$D$107,$A9,'Evidence střelců a nástřel'!L$7:L$107),""),"")</f>
        <v/>
      </c>
      <c r="K9" s="12" t="str">
        <f>IF($A9&lt;&gt;"", IF(SUMIF('Evidence střelců a nástřel'!$D$7:$D$107,$A9,'Evidence střelců a nástřel'!M$7:M$107) &gt; 0, SUMIF('Evidence střelců a nástřel'!$D$7:$D$107,$A9,'Evidence střelců a nástřel'!M$7:M$107),""),"")</f>
        <v/>
      </c>
      <c r="L9" s="12" t="str">
        <f>IF($A9&lt;&gt;"", IF(SUMIF('Evidence střelců a nástřel'!$D$7:$D$107,$A9,'Evidence střelců a nástřel'!N$7:N$107) &gt; 0, SUMIF('Evidence střelců a nástřel'!$D$7:$D$107,$A9,'Evidence střelců a nástřel'!N$7:N$107),""),"")</f>
        <v/>
      </c>
      <c r="M9" s="12" t="str">
        <f>IF($A9&lt;&gt;"", IF(SUMIF('Evidence střelců a nástřel'!$D$7:$D$107,$A9,'Evidence střelců a nástřel'!O$7:O$107) &gt; 0, SUMIF('Evidence střelců a nástřel'!$D$7:$D$107,$A9,'Evidence střelců a nástřel'!O$7:O$107),""),"")</f>
        <v/>
      </c>
      <c r="N9" s="23"/>
      <c r="O9" s="12" t="str">
        <f t="shared" si="0"/>
        <v/>
      </c>
      <c r="P9" s="12" t="str">
        <f>IF(AND(COUNT(D9:N9) &gt; 0, B9&lt;&gt;"MZ"), 'Pomocné pořadí družstva'!N9, "")</f>
        <v/>
      </c>
      <c r="Q9" s="12" t="str">
        <f>IF(A9&lt;&gt;"", COUNTIF('Evidence střelců a nástřel'!$D$7:$D$107,A9),"")</f>
        <v/>
      </c>
      <c r="R9" s="23"/>
      <c r="S9" t="str">
        <f>IF(AND($O9 &lt;&gt;"", 'Pomocné pořadí družstva'!$R9 &gt;1),  "Rozstřel: "&amp; ('Pomocné pořadí družstva'!$R9) &amp;" o " &amp; P9 &amp; ". - " &amp; ($P9 + 'Pomocné pořadí družstva'!$R9 - 1) &amp; ". místo","")</f>
        <v/>
      </c>
    </row>
    <row r="10" spans="1:19">
      <c r="A10" s="12" t="str">
        <f>IF(A9&lt;&gt;"",IF(ISNUMBER(MATCH(A9+1,'Evidence střelců a nástřel'!$D$7:$D$107,0)),  INDEX('Evidence střelců a nástřel'!$D$7:$D$107,  MATCH(A9+1,'Evidence střelců a nástřel'!$D$7:$D$107,0)),""),"")</f>
        <v/>
      </c>
      <c r="B10" s="23"/>
      <c r="C10" s="20" t="str">
        <f xml:space="preserve"> IF(A10&lt;&gt;"", IF(R10&lt;&gt;"", R10 &amp; " ve složení ","") &amp; TRIM(INDEX('Evidence střelců a nástřel'!$U$7:$U$107, MATCH($A10, 'Evidence střelců a nástřel'!$D$7:$D$107,0))),"")</f>
        <v/>
      </c>
      <c r="D10" s="12" t="str">
        <f>IF($A10&lt;&gt;"", IF(SUMIF('Evidence střelců a nástřel'!$D$7:$D$107,$A10,'Evidence střelců a nástřel'!F$7:F$107) &gt; 0, SUMIF('Evidence střelců a nástřel'!$D$7:$D$107,$A10,'Evidence střelců a nástřel'!F$7:F$107),""),"")</f>
        <v/>
      </c>
      <c r="E10" s="12" t="str">
        <f>IF($A10&lt;&gt;"", IF(SUMIF('Evidence střelců a nástřel'!$D$7:$D$107,$A10,'Evidence střelců a nástřel'!G$7:G$107) &gt; 0, SUMIF('Evidence střelců a nástřel'!$D$7:$D$107,$A10,'Evidence střelců a nástřel'!G$7:G$107),""),"")</f>
        <v/>
      </c>
      <c r="F10" s="12" t="str">
        <f>IF($A10&lt;&gt;"", IF(SUMIF('Evidence střelců a nástřel'!$D$7:$D$107,$A10,'Evidence střelců a nástřel'!H$7:H$107) &gt; 0, SUMIF('Evidence střelců a nástřel'!$D$7:$D$107,$A10,'Evidence střelců a nástřel'!H$7:H$107),""),"")</f>
        <v/>
      </c>
      <c r="G10" s="12" t="str">
        <f>IF($A10&lt;&gt;"", IF(SUMIF('Evidence střelců a nástřel'!$D$7:$D$107,$A10,'Evidence střelců a nástřel'!I$7:I$107) &gt; 0, SUMIF('Evidence střelců a nástřel'!$D$7:$D$107,$A10,'Evidence střelců a nástřel'!I$7:I$107),""),"")</f>
        <v/>
      </c>
      <c r="H10" s="12" t="str">
        <f>IF($A10&lt;&gt;"", IF(SUMIF('Evidence střelců a nástřel'!$D$7:$D$107,$A10,'Evidence střelců a nástřel'!J$7:J$107) &gt; 0, SUMIF('Evidence střelců a nástřel'!$D$7:$D$107,$A10,'Evidence střelců a nástřel'!J$7:J$107),""),"")</f>
        <v/>
      </c>
      <c r="I10" s="12" t="str">
        <f>IF($A10&lt;&gt;"", IF(SUMIF('Evidence střelců a nástřel'!$D$7:$D$107,$A10,'Evidence střelců a nástřel'!K$7:K$107) &gt; 0, SUMIF('Evidence střelců a nástřel'!$D$7:$D$107,$A10,'Evidence střelců a nástřel'!K$7:K$107),""),"")</f>
        <v/>
      </c>
      <c r="J10" s="12" t="str">
        <f>IF($A10&lt;&gt;"", IF(SUMIF('Evidence střelců a nástřel'!$D$7:$D$107,$A10,'Evidence střelců a nástřel'!L$7:L$107) &gt; 0, SUMIF('Evidence střelců a nástřel'!$D$7:$D$107,$A10,'Evidence střelců a nástřel'!L$7:L$107),""),"")</f>
        <v/>
      </c>
      <c r="K10" s="12" t="str">
        <f>IF($A10&lt;&gt;"", IF(SUMIF('Evidence střelců a nástřel'!$D$7:$D$107,$A10,'Evidence střelců a nástřel'!M$7:M$107) &gt; 0, SUMIF('Evidence střelců a nástřel'!$D$7:$D$107,$A10,'Evidence střelců a nástřel'!M$7:M$107),""),"")</f>
        <v/>
      </c>
      <c r="L10" s="12" t="str">
        <f>IF($A10&lt;&gt;"", IF(SUMIF('Evidence střelců a nástřel'!$D$7:$D$107,$A10,'Evidence střelců a nástřel'!N$7:N$107) &gt; 0, SUMIF('Evidence střelců a nástřel'!$D$7:$D$107,$A10,'Evidence střelců a nástřel'!N$7:N$107),""),"")</f>
        <v/>
      </c>
      <c r="M10" s="12" t="str">
        <f>IF($A10&lt;&gt;"", IF(SUMIF('Evidence střelců a nástřel'!$D$7:$D$107,$A10,'Evidence střelců a nástřel'!O$7:O$107) &gt; 0, SUMIF('Evidence střelců a nástřel'!$D$7:$D$107,$A10,'Evidence střelců a nástřel'!O$7:O$107),""),"")</f>
        <v/>
      </c>
      <c r="N10" s="23"/>
      <c r="O10" s="12" t="str">
        <f t="shared" si="0"/>
        <v/>
      </c>
      <c r="P10" s="12" t="str">
        <f>IF(AND(COUNT(D10:N10) &gt; 0, B10&lt;&gt;"MZ"), 'Pomocné pořadí družstva'!N10, "")</f>
        <v/>
      </c>
      <c r="Q10" s="12" t="str">
        <f>IF(A10&lt;&gt;"", COUNTIF('Evidence střelců a nástřel'!$D$7:$D$107,A10),"")</f>
        <v/>
      </c>
      <c r="R10" s="23"/>
      <c r="S10" t="str">
        <f>IF(AND($O10 &lt;&gt;"", 'Pomocné pořadí družstva'!$R10 &gt;1),  "Rozstřel: "&amp; ('Pomocné pořadí družstva'!$R10) &amp;" o " &amp; P10 &amp; ". - " &amp; ($P10 + 'Pomocné pořadí družstva'!$R10 - 1) &amp; ". místo","")</f>
        <v/>
      </c>
    </row>
    <row r="11" spans="1:19">
      <c r="A11" s="12" t="str">
        <f>IF(A10&lt;&gt;"",IF(ISNUMBER(MATCH(A10+1,'Evidence střelců a nástřel'!$D$7:$D$107,0)),  INDEX('Evidence střelců a nástřel'!$D$7:$D$107,  MATCH(A10+1,'Evidence střelců a nástřel'!$D$7:$D$107,0)),""),"")</f>
        <v/>
      </c>
      <c r="B11" s="23"/>
      <c r="C11" s="20" t="str">
        <f xml:space="preserve"> IF(A11&lt;&gt;"", IF(R11&lt;&gt;"", R11 &amp; " ve složení ","") &amp; TRIM(INDEX('Evidence střelců a nástřel'!$U$7:$U$107, MATCH($A11, 'Evidence střelců a nástřel'!$D$7:$D$107,0))),"")</f>
        <v/>
      </c>
      <c r="D11" s="12" t="str">
        <f>IF($A11&lt;&gt;"", IF(SUMIF('Evidence střelců a nástřel'!$D$7:$D$107,$A11,'Evidence střelců a nástřel'!F$7:F$107) &gt; 0, SUMIF('Evidence střelců a nástřel'!$D$7:$D$107,$A11,'Evidence střelců a nástřel'!F$7:F$107),""),"")</f>
        <v/>
      </c>
      <c r="E11" s="12" t="str">
        <f>IF($A11&lt;&gt;"", IF(SUMIF('Evidence střelců a nástřel'!$D$7:$D$107,$A11,'Evidence střelců a nástřel'!G$7:G$107) &gt; 0, SUMIF('Evidence střelců a nástřel'!$D$7:$D$107,$A11,'Evidence střelců a nástřel'!G$7:G$107),""),"")</f>
        <v/>
      </c>
      <c r="F11" s="12" t="str">
        <f>IF($A11&lt;&gt;"", IF(SUMIF('Evidence střelců a nástřel'!$D$7:$D$107,$A11,'Evidence střelců a nástřel'!H$7:H$107) &gt; 0, SUMIF('Evidence střelců a nástřel'!$D$7:$D$107,$A11,'Evidence střelců a nástřel'!H$7:H$107),""),"")</f>
        <v/>
      </c>
      <c r="G11" s="12" t="str">
        <f>IF($A11&lt;&gt;"", IF(SUMIF('Evidence střelců a nástřel'!$D$7:$D$107,$A11,'Evidence střelců a nástřel'!I$7:I$107) &gt; 0, SUMIF('Evidence střelců a nástřel'!$D$7:$D$107,$A11,'Evidence střelců a nástřel'!I$7:I$107),""),"")</f>
        <v/>
      </c>
      <c r="H11" s="12" t="str">
        <f>IF($A11&lt;&gt;"", IF(SUMIF('Evidence střelců a nástřel'!$D$7:$D$107,$A11,'Evidence střelců a nástřel'!J$7:J$107) &gt; 0, SUMIF('Evidence střelců a nástřel'!$D$7:$D$107,$A11,'Evidence střelců a nástřel'!J$7:J$107),""),"")</f>
        <v/>
      </c>
      <c r="I11" s="12" t="str">
        <f>IF($A11&lt;&gt;"", IF(SUMIF('Evidence střelců a nástřel'!$D$7:$D$107,$A11,'Evidence střelců a nástřel'!K$7:K$107) &gt; 0, SUMIF('Evidence střelců a nástřel'!$D$7:$D$107,$A11,'Evidence střelců a nástřel'!K$7:K$107),""),"")</f>
        <v/>
      </c>
      <c r="J11" s="12" t="str">
        <f>IF($A11&lt;&gt;"", IF(SUMIF('Evidence střelců a nástřel'!$D$7:$D$107,$A11,'Evidence střelců a nástřel'!L$7:L$107) &gt; 0, SUMIF('Evidence střelců a nástřel'!$D$7:$D$107,$A11,'Evidence střelců a nástřel'!L$7:L$107),""),"")</f>
        <v/>
      </c>
      <c r="K11" s="12" t="str">
        <f>IF($A11&lt;&gt;"", IF(SUMIF('Evidence střelců a nástřel'!$D$7:$D$107,$A11,'Evidence střelců a nástřel'!M$7:M$107) &gt; 0, SUMIF('Evidence střelců a nástřel'!$D$7:$D$107,$A11,'Evidence střelců a nástřel'!M$7:M$107),""),"")</f>
        <v/>
      </c>
      <c r="L11" s="12" t="str">
        <f>IF($A11&lt;&gt;"", IF(SUMIF('Evidence střelců a nástřel'!$D$7:$D$107,$A11,'Evidence střelců a nástřel'!N$7:N$107) &gt; 0, SUMIF('Evidence střelců a nástřel'!$D$7:$D$107,$A11,'Evidence střelců a nástřel'!N$7:N$107),""),"")</f>
        <v/>
      </c>
      <c r="M11" s="12" t="str">
        <f>IF($A11&lt;&gt;"", IF(SUMIF('Evidence střelců a nástřel'!$D$7:$D$107,$A11,'Evidence střelců a nástřel'!O$7:O$107) &gt; 0, SUMIF('Evidence střelců a nástřel'!$D$7:$D$107,$A11,'Evidence střelců a nástřel'!O$7:O$107),""),"")</f>
        <v/>
      </c>
      <c r="N11" s="23"/>
      <c r="O11" s="12" t="str">
        <f t="shared" si="0"/>
        <v/>
      </c>
      <c r="P11" s="12" t="str">
        <f>IF(AND(COUNT(D11:N11) &gt; 0, B11&lt;&gt;"MZ"), 'Pomocné pořadí družstva'!N11, "")</f>
        <v/>
      </c>
      <c r="Q11" s="12" t="str">
        <f>IF(A11&lt;&gt;"", COUNTIF('Evidence střelců a nástřel'!$D$7:$D$107,A11),"")</f>
        <v/>
      </c>
      <c r="R11" s="23"/>
      <c r="S11" t="str">
        <f>IF(AND($O11 &lt;&gt;"", 'Pomocné pořadí družstva'!$R11 &gt;1),  "Rozstřel: "&amp; ('Pomocné pořadí družstva'!$R11) &amp;" o " &amp; P11 &amp; ". - " &amp; ($P11 + 'Pomocné pořadí družstva'!$R11 - 1) &amp; ". místo","")</f>
        <v/>
      </c>
    </row>
    <row r="12" spans="1:19">
      <c r="A12" s="12" t="str">
        <f>IF(A11&lt;&gt;"",IF(ISNUMBER(MATCH(A11+1,'Evidence střelců a nástřel'!$D$7:$D$107,0)),  INDEX('Evidence střelců a nástřel'!$D$7:$D$107,  MATCH(A11+1,'Evidence střelců a nástřel'!$D$7:$D$107,0)),""),"")</f>
        <v/>
      </c>
      <c r="B12" s="23"/>
      <c r="C12" s="20" t="str">
        <f xml:space="preserve"> IF(A12&lt;&gt;"", IF(R12&lt;&gt;"", R12 &amp; " ve složení ","") &amp; TRIM(INDEX('Evidence střelců a nástřel'!$U$7:$U$107, MATCH($A12, 'Evidence střelců a nástřel'!$D$7:$D$107,0))),"")</f>
        <v/>
      </c>
      <c r="D12" s="12" t="str">
        <f>IF($A12&lt;&gt;"", IF(SUMIF('Evidence střelců a nástřel'!$D$7:$D$107,$A12,'Evidence střelců a nástřel'!F$7:F$107) &gt; 0, SUMIF('Evidence střelců a nástřel'!$D$7:$D$107,$A12,'Evidence střelců a nástřel'!F$7:F$107),""),"")</f>
        <v/>
      </c>
      <c r="E12" s="12" t="str">
        <f>IF($A12&lt;&gt;"", IF(SUMIF('Evidence střelců a nástřel'!$D$7:$D$107,$A12,'Evidence střelců a nástřel'!G$7:G$107) &gt; 0, SUMIF('Evidence střelců a nástřel'!$D$7:$D$107,$A12,'Evidence střelců a nástřel'!G$7:G$107),""),"")</f>
        <v/>
      </c>
      <c r="F12" s="12" t="str">
        <f>IF($A12&lt;&gt;"", IF(SUMIF('Evidence střelců a nástřel'!$D$7:$D$107,$A12,'Evidence střelců a nástřel'!H$7:H$107) &gt; 0, SUMIF('Evidence střelců a nástřel'!$D$7:$D$107,$A12,'Evidence střelců a nástřel'!H$7:H$107),""),"")</f>
        <v/>
      </c>
      <c r="G12" s="12" t="str">
        <f>IF($A12&lt;&gt;"", IF(SUMIF('Evidence střelců a nástřel'!$D$7:$D$107,$A12,'Evidence střelců a nástřel'!I$7:I$107) &gt; 0, SUMIF('Evidence střelců a nástřel'!$D$7:$D$107,$A12,'Evidence střelců a nástřel'!I$7:I$107),""),"")</f>
        <v/>
      </c>
      <c r="H12" s="12" t="str">
        <f>IF($A12&lt;&gt;"", IF(SUMIF('Evidence střelců a nástřel'!$D$7:$D$107,$A12,'Evidence střelců a nástřel'!J$7:J$107) &gt; 0, SUMIF('Evidence střelců a nástřel'!$D$7:$D$107,$A12,'Evidence střelců a nástřel'!J$7:J$107),""),"")</f>
        <v/>
      </c>
      <c r="I12" s="12" t="str">
        <f>IF($A12&lt;&gt;"", IF(SUMIF('Evidence střelců a nástřel'!$D$7:$D$107,$A12,'Evidence střelců a nástřel'!K$7:K$107) &gt; 0, SUMIF('Evidence střelců a nástřel'!$D$7:$D$107,$A12,'Evidence střelců a nástřel'!K$7:K$107),""),"")</f>
        <v/>
      </c>
      <c r="J12" s="12" t="str">
        <f>IF($A12&lt;&gt;"", IF(SUMIF('Evidence střelců a nástřel'!$D$7:$D$107,$A12,'Evidence střelců a nástřel'!L$7:L$107) &gt; 0, SUMIF('Evidence střelců a nástřel'!$D$7:$D$107,$A12,'Evidence střelců a nástřel'!L$7:L$107),""),"")</f>
        <v/>
      </c>
      <c r="K12" s="12" t="str">
        <f>IF($A12&lt;&gt;"", IF(SUMIF('Evidence střelců a nástřel'!$D$7:$D$107,$A12,'Evidence střelců a nástřel'!M$7:M$107) &gt; 0, SUMIF('Evidence střelců a nástřel'!$D$7:$D$107,$A12,'Evidence střelců a nástřel'!M$7:M$107),""),"")</f>
        <v/>
      </c>
      <c r="L12" s="12" t="str">
        <f>IF($A12&lt;&gt;"", IF(SUMIF('Evidence střelců a nástřel'!$D$7:$D$107,$A12,'Evidence střelců a nástřel'!N$7:N$107) &gt; 0, SUMIF('Evidence střelců a nástřel'!$D$7:$D$107,$A12,'Evidence střelců a nástřel'!N$7:N$107),""),"")</f>
        <v/>
      </c>
      <c r="M12" s="12" t="str">
        <f>IF($A12&lt;&gt;"", IF(SUMIF('Evidence střelců a nástřel'!$D$7:$D$107,$A12,'Evidence střelců a nástřel'!O$7:O$107) &gt; 0, SUMIF('Evidence střelců a nástřel'!$D$7:$D$107,$A12,'Evidence střelců a nástřel'!O$7:O$107),""),"")</f>
        <v/>
      </c>
      <c r="N12" s="23"/>
      <c r="O12" s="12" t="str">
        <f t="shared" si="0"/>
        <v/>
      </c>
      <c r="P12" s="12" t="str">
        <f>IF(AND(COUNT(D12:N12) &gt; 0, B12&lt;&gt;"MZ"), 'Pomocné pořadí družstva'!N12, "")</f>
        <v/>
      </c>
      <c r="Q12" s="12" t="str">
        <f>IF(A12&lt;&gt;"", COUNTIF('Evidence střelců a nástřel'!$D$7:$D$107,A12),"")</f>
        <v/>
      </c>
      <c r="R12" s="23"/>
      <c r="S12" t="str">
        <f>IF(AND($O12 &lt;&gt;"", 'Pomocné pořadí družstva'!$R12 &gt;1),  "Rozstřel: "&amp; ('Pomocné pořadí družstva'!$R12) &amp;" o " &amp; P12 &amp; ". - " &amp; ($P12 + 'Pomocné pořadí družstva'!$R12 - 1) &amp; ". místo","")</f>
        <v/>
      </c>
    </row>
    <row r="13" spans="1:19">
      <c r="A13" s="12" t="str">
        <f>IF(A12&lt;&gt;"",IF(ISNUMBER(MATCH(A12+1,'Evidence střelců a nástřel'!$D$7:$D$107,0)),  INDEX('Evidence střelců a nástřel'!$D$7:$D$107,  MATCH(A12+1,'Evidence střelců a nástřel'!$D$7:$D$107,0)),""),"")</f>
        <v/>
      </c>
      <c r="B13" s="23"/>
      <c r="C13" s="20" t="str">
        <f xml:space="preserve"> IF(A13&lt;&gt;"", IF(R13&lt;&gt;"", R13 &amp; " ve složení ","") &amp; TRIM(INDEX('Evidence střelců a nástřel'!$U$7:$U$107, MATCH($A13, 'Evidence střelců a nástřel'!$D$7:$D$107,0))),"")</f>
        <v/>
      </c>
      <c r="D13" s="12" t="str">
        <f>IF($A13&lt;&gt;"", IF(SUMIF('Evidence střelců a nástřel'!$D$7:$D$107,$A13,'Evidence střelců a nástřel'!F$7:F$107) &gt; 0, SUMIF('Evidence střelců a nástřel'!$D$7:$D$107,$A13,'Evidence střelců a nástřel'!F$7:F$107),""),"")</f>
        <v/>
      </c>
      <c r="E13" s="12" t="str">
        <f>IF($A13&lt;&gt;"", IF(SUMIF('Evidence střelců a nástřel'!$D$7:$D$107,$A13,'Evidence střelců a nástřel'!G$7:G$107) &gt; 0, SUMIF('Evidence střelců a nástřel'!$D$7:$D$107,$A13,'Evidence střelců a nástřel'!G$7:G$107),""),"")</f>
        <v/>
      </c>
      <c r="F13" s="12" t="str">
        <f>IF($A13&lt;&gt;"", IF(SUMIF('Evidence střelců a nástřel'!$D$7:$D$107,$A13,'Evidence střelců a nástřel'!H$7:H$107) &gt; 0, SUMIF('Evidence střelců a nástřel'!$D$7:$D$107,$A13,'Evidence střelců a nástřel'!H$7:H$107),""),"")</f>
        <v/>
      </c>
      <c r="G13" s="12" t="str">
        <f>IF($A13&lt;&gt;"", IF(SUMIF('Evidence střelců a nástřel'!$D$7:$D$107,$A13,'Evidence střelců a nástřel'!I$7:I$107) &gt; 0, SUMIF('Evidence střelců a nástřel'!$D$7:$D$107,$A13,'Evidence střelců a nástřel'!I$7:I$107),""),"")</f>
        <v/>
      </c>
      <c r="H13" s="12" t="str">
        <f>IF($A13&lt;&gt;"", IF(SUMIF('Evidence střelců a nástřel'!$D$7:$D$107,$A13,'Evidence střelců a nástřel'!J$7:J$107) &gt; 0, SUMIF('Evidence střelců a nástřel'!$D$7:$D$107,$A13,'Evidence střelců a nástřel'!J$7:J$107),""),"")</f>
        <v/>
      </c>
      <c r="I13" s="12" t="str">
        <f>IF($A13&lt;&gt;"", IF(SUMIF('Evidence střelců a nástřel'!$D$7:$D$107,$A13,'Evidence střelců a nástřel'!K$7:K$107) &gt; 0, SUMIF('Evidence střelců a nástřel'!$D$7:$D$107,$A13,'Evidence střelců a nástřel'!K$7:K$107),""),"")</f>
        <v/>
      </c>
      <c r="J13" s="12" t="str">
        <f>IF($A13&lt;&gt;"", IF(SUMIF('Evidence střelců a nástřel'!$D$7:$D$107,$A13,'Evidence střelců a nástřel'!L$7:L$107) &gt; 0, SUMIF('Evidence střelců a nástřel'!$D$7:$D$107,$A13,'Evidence střelců a nástřel'!L$7:L$107),""),"")</f>
        <v/>
      </c>
      <c r="K13" s="12" t="str">
        <f>IF($A13&lt;&gt;"", IF(SUMIF('Evidence střelců a nástřel'!$D$7:$D$107,$A13,'Evidence střelců a nástřel'!M$7:M$107) &gt; 0, SUMIF('Evidence střelců a nástřel'!$D$7:$D$107,$A13,'Evidence střelců a nástřel'!M$7:M$107),""),"")</f>
        <v/>
      </c>
      <c r="L13" s="12" t="str">
        <f>IF($A13&lt;&gt;"", IF(SUMIF('Evidence střelců a nástřel'!$D$7:$D$107,$A13,'Evidence střelců a nástřel'!N$7:N$107) &gt; 0, SUMIF('Evidence střelců a nástřel'!$D$7:$D$107,$A13,'Evidence střelců a nástřel'!N$7:N$107),""),"")</f>
        <v/>
      </c>
      <c r="M13" s="12" t="str">
        <f>IF($A13&lt;&gt;"", IF(SUMIF('Evidence střelců a nástřel'!$D$7:$D$107,$A13,'Evidence střelců a nástřel'!O$7:O$107) &gt; 0, SUMIF('Evidence střelců a nástřel'!$D$7:$D$107,$A13,'Evidence střelců a nástřel'!O$7:O$107),""),"")</f>
        <v/>
      </c>
      <c r="N13" s="23"/>
      <c r="O13" s="12" t="str">
        <f t="shared" si="0"/>
        <v/>
      </c>
      <c r="P13" s="12" t="str">
        <f>IF(AND(COUNT(D13:N13) &gt; 0, B13&lt;&gt;"MZ"), 'Pomocné pořadí družstva'!N13, "")</f>
        <v/>
      </c>
      <c r="Q13" s="12" t="str">
        <f>IF(A13&lt;&gt;"", COUNTIF('Evidence střelců a nástřel'!$D$7:$D$107,A13),"")</f>
        <v/>
      </c>
      <c r="R13" s="23"/>
      <c r="S13" t="str">
        <f>IF(AND($O13 &lt;&gt;"", 'Pomocné pořadí družstva'!$R13 &gt;1),  "Rozstřel: "&amp; ('Pomocné pořadí družstva'!$R13) &amp;" o " &amp; P13 &amp; ". - " &amp; ($P13 + 'Pomocné pořadí družstva'!$R13 - 1) &amp; ". místo","")</f>
        <v/>
      </c>
    </row>
    <row r="14" spans="1:19">
      <c r="A14" s="12" t="str">
        <f>IF(A13&lt;&gt;"",IF(ISNUMBER(MATCH(A13+1,'Evidence střelců a nástřel'!$D$7:$D$107,0)),  INDEX('Evidence střelců a nástřel'!$D$7:$D$107,  MATCH(A13+1,'Evidence střelců a nástřel'!$D$7:$D$107,0)),""),"")</f>
        <v/>
      </c>
      <c r="B14" s="23"/>
      <c r="C14" s="20" t="str">
        <f xml:space="preserve"> IF(A14&lt;&gt;"", IF(R14&lt;&gt;"", R14 &amp; " ve složení ","") &amp; TRIM(INDEX('Evidence střelců a nástřel'!$U$7:$U$107, MATCH($A14, 'Evidence střelců a nástřel'!$D$7:$D$107,0))),"")</f>
        <v/>
      </c>
      <c r="D14" s="12" t="str">
        <f>IF($A14&lt;&gt;"", IF(SUMIF('Evidence střelců a nástřel'!$D$7:$D$107,$A14,'Evidence střelců a nástřel'!F$7:F$107) &gt; 0, SUMIF('Evidence střelců a nástřel'!$D$7:$D$107,$A14,'Evidence střelců a nástřel'!F$7:F$107),""),"")</f>
        <v/>
      </c>
      <c r="E14" s="12" t="str">
        <f>IF($A14&lt;&gt;"", IF(SUMIF('Evidence střelců a nástřel'!$D$7:$D$107,$A14,'Evidence střelců a nástřel'!G$7:G$107) &gt; 0, SUMIF('Evidence střelců a nástřel'!$D$7:$D$107,$A14,'Evidence střelců a nástřel'!G$7:G$107),""),"")</f>
        <v/>
      </c>
      <c r="F14" s="12" t="str">
        <f>IF($A14&lt;&gt;"", IF(SUMIF('Evidence střelců a nástřel'!$D$7:$D$107,$A14,'Evidence střelců a nástřel'!H$7:H$107) &gt; 0, SUMIF('Evidence střelců a nástřel'!$D$7:$D$107,$A14,'Evidence střelců a nástřel'!H$7:H$107),""),"")</f>
        <v/>
      </c>
      <c r="G14" s="12" t="str">
        <f>IF($A14&lt;&gt;"", IF(SUMIF('Evidence střelců a nástřel'!$D$7:$D$107,$A14,'Evidence střelců a nástřel'!I$7:I$107) &gt; 0, SUMIF('Evidence střelců a nástřel'!$D$7:$D$107,$A14,'Evidence střelců a nástřel'!I$7:I$107),""),"")</f>
        <v/>
      </c>
      <c r="H14" s="12" t="str">
        <f>IF($A14&lt;&gt;"", IF(SUMIF('Evidence střelců a nástřel'!$D$7:$D$107,$A14,'Evidence střelců a nástřel'!J$7:J$107) &gt; 0, SUMIF('Evidence střelců a nástřel'!$D$7:$D$107,$A14,'Evidence střelců a nástřel'!J$7:J$107),""),"")</f>
        <v/>
      </c>
      <c r="I14" s="12" t="str">
        <f>IF($A14&lt;&gt;"", IF(SUMIF('Evidence střelců a nástřel'!$D$7:$D$107,$A14,'Evidence střelců a nástřel'!K$7:K$107) &gt; 0, SUMIF('Evidence střelců a nástřel'!$D$7:$D$107,$A14,'Evidence střelců a nástřel'!K$7:K$107),""),"")</f>
        <v/>
      </c>
      <c r="J14" s="12" t="str">
        <f>IF($A14&lt;&gt;"", IF(SUMIF('Evidence střelců a nástřel'!$D$7:$D$107,$A14,'Evidence střelců a nástřel'!L$7:L$107) &gt; 0, SUMIF('Evidence střelců a nástřel'!$D$7:$D$107,$A14,'Evidence střelců a nástřel'!L$7:L$107),""),"")</f>
        <v/>
      </c>
      <c r="K14" s="12" t="str">
        <f>IF($A14&lt;&gt;"", IF(SUMIF('Evidence střelců a nástřel'!$D$7:$D$107,$A14,'Evidence střelců a nástřel'!M$7:M$107) &gt; 0, SUMIF('Evidence střelců a nástřel'!$D$7:$D$107,$A14,'Evidence střelců a nástřel'!M$7:M$107),""),"")</f>
        <v/>
      </c>
      <c r="L14" s="12" t="str">
        <f>IF($A14&lt;&gt;"", IF(SUMIF('Evidence střelců a nástřel'!$D$7:$D$107,$A14,'Evidence střelců a nástřel'!N$7:N$107) &gt; 0, SUMIF('Evidence střelců a nástřel'!$D$7:$D$107,$A14,'Evidence střelců a nástřel'!N$7:N$107),""),"")</f>
        <v/>
      </c>
      <c r="M14" s="12" t="str">
        <f>IF($A14&lt;&gt;"", IF(SUMIF('Evidence střelců a nástřel'!$D$7:$D$107,$A14,'Evidence střelců a nástřel'!O$7:O$107) &gt; 0, SUMIF('Evidence střelců a nástřel'!$D$7:$D$107,$A14,'Evidence střelců a nástřel'!O$7:O$107),""),"")</f>
        <v/>
      </c>
      <c r="N14" s="23"/>
      <c r="O14" s="12" t="str">
        <f t="shared" si="0"/>
        <v/>
      </c>
      <c r="P14" s="12" t="str">
        <f>IF(AND(COUNT(D14:N14) &gt; 0, B14&lt;&gt;"MZ"), 'Pomocné pořadí družstva'!N14, "")</f>
        <v/>
      </c>
      <c r="Q14" s="12" t="str">
        <f>IF(A14&lt;&gt;"", COUNTIF('Evidence střelců a nástřel'!$D$7:$D$107,A14),"")</f>
        <v/>
      </c>
      <c r="R14" s="23"/>
      <c r="S14" t="str">
        <f>IF(AND($O14 &lt;&gt;"", 'Pomocné pořadí družstva'!$R14 &gt;1),  "Rozstřel: "&amp; ('Pomocné pořadí družstva'!$R14) &amp;" o " &amp; P14 &amp; ". - " &amp; ($P14 + 'Pomocné pořadí družstva'!$R14 - 1) &amp; ". místo","")</f>
        <v/>
      </c>
    </row>
    <row r="15" spans="1:19">
      <c r="A15" s="12" t="str">
        <f>IF(A14&lt;&gt;"",IF(ISNUMBER(MATCH(A14+1,'Evidence střelců a nástřel'!$D$7:$D$107,0)),  INDEX('Evidence střelců a nástřel'!$D$7:$D$107,  MATCH(A14+1,'Evidence střelců a nástřel'!$D$7:$D$107,0)),""),"")</f>
        <v/>
      </c>
      <c r="B15" s="23"/>
      <c r="C15" s="20" t="str">
        <f xml:space="preserve"> IF(A15&lt;&gt;"", IF(R15&lt;&gt;"", R15 &amp; " ve složení ","") &amp; TRIM(INDEX('Evidence střelců a nástřel'!$U$7:$U$107, MATCH($A15, 'Evidence střelců a nástřel'!$D$7:$D$107,0))),"")</f>
        <v/>
      </c>
      <c r="D15" s="12" t="str">
        <f>IF($A15&lt;&gt;"", IF(SUMIF('Evidence střelců a nástřel'!$D$7:$D$107,$A15,'Evidence střelců a nástřel'!F$7:F$107) &gt; 0, SUMIF('Evidence střelců a nástřel'!$D$7:$D$107,$A15,'Evidence střelců a nástřel'!F$7:F$107),""),"")</f>
        <v/>
      </c>
      <c r="E15" s="12" t="str">
        <f>IF($A15&lt;&gt;"", IF(SUMIF('Evidence střelců a nástřel'!$D$7:$D$107,$A15,'Evidence střelců a nástřel'!G$7:G$107) &gt; 0, SUMIF('Evidence střelců a nástřel'!$D$7:$D$107,$A15,'Evidence střelců a nástřel'!G$7:G$107),""),"")</f>
        <v/>
      </c>
      <c r="F15" s="12" t="str">
        <f>IF($A15&lt;&gt;"", IF(SUMIF('Evidence střelců a nástřel'!$D$7:$D$107,$A15,'Evidence střelců a nástřel'!H$7:H$107) &gt; 0, SUMIF('Evidence střelců a nástřel'!$D$7:$D$107,$A15,'Evidence střelců a nástřel'!H$7:H$107),""),"")</f>
        <v/>
      </c>
      <c r="G15" s="12" t="str">
        <f>IF($A15&lt;&gt;"", IF(SUMIF('Evidence střelců a nástřel'!$D$7:$D$107,$A15,'Evidence střelců a nástřel'!I$7:I$107) &gt; 0, SUMIF('Evidence střelců a nástřel'!$D$7:$D$107,$A15,'Evidence střelců a nástřel'!I$7:I$107),""),"")</f>
        <v/>
      </c>
      <c r="H15" s="12" t="str">
        <f>IF($A15&lt;&gt;"", IF(SUMIF('Evidence střelců a nástřel'!$D$7:$D$107,$A15,'Evidence střelců a nástřel'!J$7:J$107) &gt; 0, SUMIF('Evidence střelců a nástřel'!$D$7:$D$107,$A15,'Evidence střelců a nástřel'!J$7:J$107),""),"")</f>
        <v/>
      </c>
      <c r="I15" s="12" t="str">
        <f>IF($A15&lt;&gt;"", IF(SUMIF('Evidence střelců a nástřel'!$D$7:$D$107,$A15,'Evidence střelců a nástřel'!K$7:K$107) &gt; 0, SUMIF('Evidence střelců a nástřel'!$D$7:$D$107,$A15,'Evidence střelců a nástřel'!K$7:K$107),""),"")</f>
        <v/>
      </c>
      <c r="J15" s="12" t="str">
        <f>IF($A15&lt;&gt;"", IF(SUMIF('Evidence střelců a nástřel'!$D$7:$D$107,$A15,'Evidence střelců a nástřel'!L$7:L$107) &gt; 0, SUMIF('Evidence střelců a nástřel'!$D$7:$D$107,$A15,'Evidence střelců a nástřel'!L$7:L$107),""),"")</f>
        <v/>
      </c>
      <c r="K15" s="12" t="str">
        <f>IF($A15&lt;&gt;"", IF(SUMIF('Evidence střelců a nástřel'!$D$7:$D$107,$A15,'Evidence střelců a nástřel'!M$7:M$107) &gt; 0, SUMIF('Evidence střelců a nástřel'!$D$7:$D$107,$A15,'Evidence střelců a nástřel'!M$7:M$107),""),"")</f>
        <v/>
      </c>
      <c r="L15" s="12" t="str">
        <f>IF($A15&lt;&gt;"", IF(SUMIF('Evidence střelců a nástřel'!$D$7:$D$107,$A15,'Evidence střelců a nástřel'!N$7:N$107) &gt; 0, SUMIF('Evidence střelců a nástřel'!$D$7:$D$107,$A15,'Evidence střelců a nástřel'!N$7:N$107),""),"")</f>
        <v/>
      </c>
      <c r="M15" s="12" t="str">
        <f>IF($A15&lt;&gt;"", IF(SUMIF('Evidence střelců a nástřel'!$D$7:$D$107,$A15,'Evidence střelců a nástřel'!O$7:O$107) &gt; 0, SUMIF('Evidence střelců a nástřel'!$D$7:$D$107,$A15,'Evidence střelců a nástřel'!O$7:O$107),""),"")</f>
        <v/>
      </c>
      <c r="N15" s="23"/>
      <c r="O15" s="12" t="str">
        <f t="shared" si="0"/>
        <v/>
      </c>
      <c r="P15" s="12" t="str">
        <f>IF(AND(COUNT(D15:N15) &gt; 0, B15&lt;&gt;"MZ"), 'Pomocné pořadí družstva'!N15, "")</f>
        <v/>
      </c>
      <c r="Q15" s="12" t="str">
        <f>IF(A15&lt;&gt;"", COUNTIF('Evidence střelců a nástřel'!$D$7:$D$107,A15),"")</f>
        <v/>
      </c>
      <c r="R15" s="23"/>
      <c r="S15" t="str">
        <f>IF(AND($O15 &lt;&gt;"", 'Pomocné pořadí družstva'!$R15 &gt;1),  "Rozstřel: "&amp; ('Pomocné pořadí družstva'!$R15) &amp;" o " &amp; P15 &amp; ". - " &amp; ($P15 + 'Pomocné pořadí družstva'!$R15 - 1) &amp; ". místo","")</f>
        <v/>
      </c>
    </row>
    <row r="16" spans="1:19">
      <c r="A16" s="12" t="str">
        <f>IF(A15&lt;&gt;"",IF(ISNUMBER(MATCH(A15+1,'Evidence střelců a nástřel'!$D$7:$D$107,0)),  INDEX('Evidence střelců a nástřel'!$D$7:$D$107,  MATCH(A15+1,'Evidence střelců a nástřel'!$D$7:$D$107,0)),""),"")</f>
        <v/>
      </c>
      <c r="B16" s="23"/>
      <c r="C16" s="20" t="str">
        <f xml:space="preserve"> IF(A16&lt;&gt;"", IF(R16&lt;&gt;"", R16 &amp; " ve složení ","") &amp; TRIM(INDEX('Evidence střelců a nástřel'!$U$7:$U$107, MATCH($A16, 'Evidence střelců a nástřel'!$D$7:$D$107,0))),"")</f>
        <v/>
      </c>
      <c r="D16" s="12" t="str">
        <f>IF($A16&lt;&gt;"", IF(SUMIF('Evidence střelců a nástřel'!$D$7:$D$107,$A16,'Evidence střelců a nástřel'!F$7:F$107) &gt; 0, SUMIF('Evidence střelců a nástřel'!$D$7:$D$107,$A16,'Evidence střelců a nástřel'!F$7:F$107),""),"")</f>
        <v/>
      </c>
      <c r="E16" s="12" t="str">
        <f>IF($A16&lt;&gt;"", IF(SUMIF('Evidence střelců a nástřel'!$D$7:$D$107,$A16,'Evidence střelců a nástřel'!G$7:G$107) &gt; 0, SUMIF('Evidence střelců a nástřel'!$D$7:$D$107,$A16,'Evidence střelců a nástřel'!G$7:G$107),""),"")</f>
        <v/>
      </c>
      <c r="F16" s="12" t="str">
        <f>IF($A16&lt;&gt;"", IF(SUMIF('Evidence střelců a nástřel'!$D$7:$D$107,$A16,'Evidence střelců a nástřel'!H$7:H$107) &gt; 0, SUMIF('Evidence střelců a nástřel'!$D$7:$D$107,$A16,'Evidence střelců a nástřel'!H$7:H$107),""),"")</f>
        <v/>
      </c>
      <c r="G16" s="12" t="str">
        <f>IF($A16&lt;&gt;"", IF(SUMIF('Evidence střelců a nástřel'!$D$7:$D$107,$A16,'Evidence střelců a nástřel'!I$7:I$107) &gt; 0, SUMIF('Evidence střelců a nástřel'!$D$7:$D$107,$A16,'Evidence střelců a nástřel'!I$7:I$107),""),"")</f>
        <v/>
      </c>
      <c r="H16" s="12" t="str">
        <f>IF($A16&lt;&gt;"", IF(SUMIF('Evidence střelců a nástřel'!$D$7:$D$107,$A16,'Evidence střelců a nástřel'!J$7:J$107) &gt; 0, SUMIF('Evidence střelců a nástřel'!$D$7:$D$107,$A16,'Evidence střelců a nástřel'!J$7:J$107),""),"")</f>
        <v/>
      </c>
      <c r="I16" s="12" t="str">
        <f>IF($A16&lt;&gt;"", IF(SUMIF('Evidence střelců a nástřel'!$D$7:$D$107,$A16,'Evidence střelců a nástřel'!K$7:K$107) &gt; 0, SUMIF('Evidence střelců a nástřel'!$D$7:$D$107,$A16,'Evidence střelců a nástřel'!K$7:K$107),""),"")</f>
        <v/>
      </c>
      <c r="J16" s="12" t="str">
        <f>IF($A16&lt;&gt;"", IF(SUMIF('Evidence střelců a nástřel'!$D$7:$D$107,$A16,'Evidence střelců a nástřel'!L$7:L$107) &gt; 0, SUMIF('Evidence střelců a nástřel'!$D$7:$D$107,$A16,'Evidence střelců a nástřel'!L$7:L$107),""),"")</f>
        <v/>
      </c>
      <c r="K16" s="12" t="str">
        <f>IF($A16&lt;&gt;"", IF(SUMIF('Evidence střelců a nástřel'!$D$7:$D$107,$A16,'Evidence střelců a nástřel'!M$7:M$107) &gt; 0, SUMIF('Evidence střelců a nástřel'!$D$7:$D$107,$A16,'Evidence střelců a nástřel'!M$7:M$107),""),"")</f>
        <v/>
      </c>
      <c r="L16" s="12" t="str">
        <f>IF($A16&lt;&gt;"", IF(SUMIF('Evidence střelců a nástřel'!$D$7:$D$107,$A16,'Evidence střelců a nástřel'!N$7:N$107) &gt; 0, SUMIF('Evidence střelců a nástřel'!$D$7:$D$107,$A16,'Evidence střelců a nástřel'!N$7:N$107),""),"")</f>
        <v/>
      </c>
      <c r="M16" s="12" t="str">
        <f>IF($A16&lt;&gt;"", IF(SUMIF('Evidence střelců a nástřel'!$D$7:$D$107,$A16,'Evidence střelců a nástřel'!O$7:O$107) &gt; 0, SUMIF('Evidence střelců a nástřel'!$D$7:$D$107,$A16,'Evidence střelců a nástřel'!O$7:O$107),""),"")</f>
        <v/>
      </c>
      <c r="N16" s="23"/>
      <c r="O16" s="12" t="str">
        <f t="shared" si="0"/>
        <v/>
      </c>
      <c r="P16" s="12" t="str">
        <f>IF(AND(COUNT(D16:N16) &gt; 0, B16&lt;&gt;"MZ"), 'Pomocné pořadí družstva'!N16, "")</f>
        <v/>
      </c>
      <c r="Q16" s="12" t="str">
        <f>IF(A16&lt;&gt;"", COUNTIF('Evidence střelců a nástřel'!$D$7:$D$107,A16),"")</f>
        <v/>
      </c>
      <c r="R16" s="23"/>
      <c r="S16" t="str">
        <f>IF(AND($O16 &lt;&gt;"", 'Pomocné pořadí družstva'!$R16 &gt;1),  "Rozstřel: "&amp; ('Pomocné pořadí družstva'!$R16) &amp;" o " &amp; P16 &amp; ". - " &amp; ($P16 + 'Pomocné pořadí družstva'!$R16 - 1) &amp; ". místo","")</f>
        <v/>
      </c>
    </row>
    <row r="17" spans="1:19">
      <c r="A17" s="12" t="str">
        <f>IF(A16&lt;&gt;"",IF(ISNUMBER(MATCH(A16+1,'Evidence střelců a nástřel'!$D$7:$D$107,0)),  INDEX('Evidence střelců a nástřel'!$D$7:$D$107,  MATCH(A16+1,'Evidence střelců a nástřel'!$D$7:$D$107,0)),""),"")</f>
        <v/>
      </c>
      <c r="B17" s="23"/>
      <c r="C17" s="20" t="str">
        <f xml:space="preserve"> IF(A17&lt;&gt;"", IF(R17&lt;&gt;"", R17 &amp; " ve složení ","") &amp; TRIM(INDEX('Evidence střelců a nástřel'!$U$7:$U$107, MATCH($A17, 'Evidence střelců a nástřel'!$D$7:$D$107,0))),"")</f>
        <v/>
      </c>
      <c r="D17" s="12" t="str">
        <f>IF($A17&lt;&gt;"", IF(SUMIF('Evidence střelců a nástřel'!$D$7:$D$107,$A17,'Evidence střelců a nástřel'!F$7:F$107) &gt; 0, SUMIF('Evidence střelců a nástřel'!$D$7:$D$107,$A17,'Evidence střelců a nástřel'!F$7:F$107),""),"")</f>
        <v/>
      </c>
      <c r="E17" s="12" t="str">
        <f>IF($A17&lt;&gt;"", IF(SUMIF('Evidence střelců a nástřel'!$D$7:$D$107,$A17,'Evidence střelců a nástřel'!G$7:G$107) &gt; 0, SUMIF('Evidence střelců a nástřel'!$D$7:$D$107,$A17,'Evidence střelců a nástřel'!G$7:G$107),""),"")</f>
        <v/>
      </c>
      <c r="F17" s="12" t="str">
        <f>IF($A17&lt;&gt;"", IF(SUMIF('Evidence střelců a nástřel'!$D$7:$D$107,$A17,'Evidence střelců a nástřel'!H$7:H$107) &gt; 0, SUMIF('Evidence střelců a nástřel'!$D$7:$D$107,$A17,'Evidence střelců a nástřel'!H$7:H$107),""),"")</f>
        <v/>
      </c>
      <c r="G17" s="12" t="str">
        <f>IF($A17&lt;&gt;"", IF(SUMIF('Evidence střelců a nástřel'!$D$7:$D$107,$A17,'Evidence střelců a nástřel'!I$7:I$107) &gt; 0, SUMIF('Evidence střelců a nástřel'!$D$7:$D$107,$A17,'Evidence střelců a nástřel'!I$7:I$107),""),"")</f>
        <v/>
      </c>
      <c r="H17" s="12" t="str">
        <f>IF($A17&lt;&gt;"", IF(SUMIF('Evidence střelců a nástřel'!$D$7:$D$107,$A17,'Evidence střelců a nástřel'!J$7:J$107) &gt; 0, SUMIF('Evidence střelců a nástřel'!$D$7:$D$107,$A17,'Evidence střelců a nástřel'!J$7:J$107),""),"")</f>
        <v/>
      </c>
      <c r="I17" s="12" t="str">
        <f>IF($A17&lt;&gt;"", IF(SUMIF('Evidence střelců a nástřel'!$D$7:$D$107,$A17,'Evidence střelců a nástřel'!K$7:K$107) &gt; 0, SUMIF('Evidence střelců a nástřel'!$D$7:$D$107,$A17,'Evidence střelců a nástřel'!K$7:K$107),""),"")</f>
        <v/>
      </c>
      <c r="J17" s="12" t="str">
        <f>IF($A17&lt;&gt;"", IF(SUMIF('Evidence střelců a nástřel'!$D$7:$D$107,$A17,'Evidence střelců a nástřel'!L$7:L$107) &gt; 0, SUMIF('Evidence střelců a nástřel'!$D$7:$D$107,$A17,'Evidence střelců a nástřel'!L$7:L$107),""),"")</f>
        <v/>
      </c>
      <c r="K17" s="12" t="str">
        <f>IF($A17&lt;&gt;"", IF(SUMIF('Evidence střelců a nástřel'!$D$7:$D$107,$A17,'Evidence střelců a nástřel'!M$7:M$107) &gt; 0, SUMIF('Evidence střelců a nástřel'!$D$7:$D$107,$A17,'Evidence střelců a nástřel'!M$7:M$107),""),"")</f>
        <v/>
      </c>
      <c r="L17" s="12" t="str">
        <f>IF($A17&lt;&gt;"", IF(SUMIF('Evidence střelců a nástřel'!$D$7:$D$107,$A17,'Evidence střelců a nástřel'!N$7:N$107) &gt; 0, SUMIF('Evidence střelců a nástřel'!$D$7:$D$107,$A17,'Evidence střelců a nástřel'!N$7:N$107),""),"")</f>
        <v/>
      </c>
      <c r="M17" s="12" t="str">
        <f>IF($A17&lt;&gt;"", IF(SUMIF('Evidence střelců a nástřel'!$D$7:$D$107,$A17,'Evidence střelců a nástřel'!O$7:O$107) &gt; 0, SUMIF('Evidence střelců a nástřel'!$D$7:$D$107,$A17,'Evidence střelců a nástřel'!O$7:O$107),""),"")</f>
        <v/>
      </c>
      <c r="N17" s="23"/>
      <c r="O17" s="12" t="str">
        <f t="shared" si="0"/>
        <v/>
      </c>
      <c r="P17" s="12" t="str">
        <f>IF(AND(COUNT(D17:N17) &gt; 0, B17&lt;&gt;"MZ"), 'Pomocné pořadí družstva'!N17, "")</f>
        <v/>
      </c>
      <c r="Q17" s="12" t="str">
        <f>IF(A17&lt;&gt;"", COUNTIF('Evidence střelců a nástřel'!$D$7:$D$107,A17),"")</f>
        <v/>
      </c>
      <c r="R17" s="23"/>
      <c r="S17" t="str">
        <f>IF(AND($O17 &lt;&gt;"", 'Pomocné pořadí družstva'!$R17 &gt;1),  "Rozstřel: "&amp; ('Pomocné pořadí družstva'!$R17) &amp;" o " &amp; P17 &amp; ". - " &amp; ($P17 + 'Pomocné pořadí družstva'!$R17 - 1) &amp; ". místo","")</f>
        <v/>
      </c>
    </row>
    <row r="18" spans="1:19">
      <c r="A18" s="12" t="str">
        <f>IF(A17&lt;&gt;"",IF(ISNUMBER(MATCH(A17+1,'Evidence střelců a nástřel'!$D$7:$D$107,0)),  INDEX('Evidence střelců a nástřel'!$D$7:$D$107,  MATCH(A17+1,'Evidence střelců a nástřel'!$D$7:$D$107,0)),""),"")</f>
        <v/>
      </c>
      <c r="B18" s="23"/>
      <c r="C18" s="20" t="str">
        <f xml:space="preserve"> IF(A18&lt;&gt;"", IF(R18&lt;&gt;"", R18 &amp; " ve složení ","") &amp; TRIM(INDEX('Evidence střelců a nástřel'!$U$7:$U$107, MATCH($A18, 'Evidence střelců a nástřel'!$D$7:$D$107,0))),"")</f>
        <v/>
      </c>
      <c r="D18" s="12" t="str">
        <f>IF($A18&lt;&gt;"", IF(SUMIF('Evidence střelců a nástřel'!$D$7:$D$107,$A18,'Evidence střelců a nástřel'!F$7:F$107) &gt; 0, SUMIF('Evidence střelců a nástřel'!$D$7:$D$107,$A18,'Evidence střelců a nástřel'!F$7:F$107),""),"")</f>
        <v/>
      </c>
      <c r="E18" s="12" t="str">
        <f>IF($A18&lt;&gt;"", IF(SUMIF('Evidence střelců a nástřel'!$D$7:$D$107,$A18,'Evidence střelců a nástřel'!G$7:G$107) &gt; 0, SUMIF('Evidence střelců a nástřel'!$D$7:$D$107,$A18,'Evidence střelců a nástřel'!G$7:G$107),""),"")</f>
        <v/>
      </c>
      <c r="F18" s="12" t="str">
        <f>IF($A18&lt;&gt;"", IF(SUMIF('Evidence střelců a nástřel'!$D$7:$D$107,$A18,'Evidence střelců a nástřel'!H$7:H$107) &gt; 0, SUMIF('Evidence střelců a nástřel'!$D$7:$D$107,$A18,'Evidence střelců a nástřel'!H$7:H$107),""),"")</f>
        <v/>
      </c>
      <c r="G18" s="12" t="str">
        <f>IF($A18&lt;&gt;"", IF(SUMIF('Evidence střelců a nástřel'!$D$7:$D$107,$A18,'Evidence střelců a nástřel'!I$7:I$107) &gt; 0, SUMIF('Evidence střelců a nástřel'!$D$7:$D$107,$A18,'Evidence střelců a nástřel'!I$7:I$107),""),"")</f>
        <v/>
      </c>
      <c r="H18" s="12" t="str">
        <f>IF($A18&lt;&gt;"", IF(SUMIF('Evidence střelců a nástřel'!$D$7:$D$107,$A18,'Evidence střelců a nástřel'!J$7:J$107) &gt; 0, SUMIF('Evidence střelců a nástřel'!$D$7:$D$107,$A18,'Evidence střelců a nástřel'!J$7:J$107),""),"")</f>
        <v/>
      </c>
      <c r="I18" s="12" t="str">
        <f>IF($A18&lt;&gt;"", IF(SUMIF('Evidence střelců a nástřel'!$D$7:$D$107,$A18,'Evidence střelců a nástřel'!K$7:K$107) &gt; 0, SUMIF('Evidence střelců a nástřel'!$D$7:$D$107,$A18,'Evidence střelců a nástřel'!K$7:K$107),""),"")</f>
        <v/>
      </c>
      <c r="J18" s="12" t="str">
        <f>IF($A18&lt;&gt;"", IF(SUMIF('Evidence střelců a nástřel'!$D$7:$D$107,$A18,'Evidence střelců a nástřel'!L$7:L$107) &gt; 0, SUMIF('Evidence střelců a nástřel'!$D$7:$D$107,$A18,'Evidence střelců a nástřel'!L$7:L$107),""),"")</f>
        <v/>
      </c>
      <c r="K18" s="12" t="str">
        <f>IF($A18&lt;&gt;"", IF(SUMIF('Evidence střelců a nástřel'!$D$7:$D$107,$A18,'Evidence střelců a nástřel'!M$7:M$107) &gt; 0, SUMIF('Evidence střelců a nástřel'!$D$7:$D$107,$A18,'Evidence střelců a nástřel'!M$7:M$107),""),"")</f>
        <v/>
      </c>
      <c r="L18" s="12" t="str">
        <f>IF($A18&lt;&gt;"", IF(SUMIF('Evidence střelců a nástřel'!$D$7:$D$107,$A18,'Evidence střelců a nástřel'!N$7:N$107) &gt; 0, SUMIF('Evidence střelců a nástřel'!$D$7:$D$107,$A18,'Evidence střelců a nástřel'!N$7:N$107),""),"")</f>
        <v/>
      </c>
      <c r="M18" s="12" t="str">
        <f>IF($A18&lt;&gt;"", IF(SUMIF('Evidence střelců a nástřel'!$D$7:$D$107,$A18,'Evidence střelců a nástřel'!O$7:O$107) &gt; 0, SUMIF('Evidence střelců a nástřel'!$D$7:$D$107,$A18,'Evidence střelců a nástřel'!O$7:O$107),""),"")</f>
        <v/>
      </c>
      <c r="N18" s="23"/>
      <c r="O18" s="12" t="str">
        <f t="shared" si="0"/>
        <v/>
      </c>
      <c r="P18" s="12" t="str">
        <f>IF(AND(COUNT(D18:N18) &gt; 0, B18&lt;&gt;"MZ"), 'Pomocné pořadí družstva'!N18, "")</f>
        <v/>
      </c>
      <c r="Q18" s="12" t="str">
        <f>IF(A18&lt;&gt;"", COUNTIF('Evidence střelců a nástřel'!$D$7:$D$107,A18),"")</f>
        <v/>
      </c>
      <c r="R18" s="23"/>
      <c r="S18" t="str">
        <f>IF(AND($O18 &lt;&gt;"", 'Pomocné pořadí družstva'!$R18 &gt;1),  "Rozstřel: "&amp; ('Pomocné pořadí družstva'!$R18) &amp;" o " &amp; P18 &amp; ". - " &amp; ($P18 + 'Pomocné pořadí družstva'!$R18 - 1) &amp; ". místo","")</f>
        <v/>
      </c>
    </row>
    <row r="19" spans="1:19">
      <c r="A19" s="12" t="str">
        <f>IF(A18&lt;&gt;"",IF(ISNUMBER(MATCH(A18+1,'Evidence střelců a nástřel'!$D$7:$D$107,0)),  INDEX('Evidence střelců a nástřel'!$D$7:$D$107,  MATCH(A18+1,'Evidence střelců a nástřel'!$D$7:$D$107,0)),""),"")</f>
        <v/>
      </c>
      <c r="B19" s="23"/>
      <c r="C19" s="20" t="str">
        <f xml:space="preserve"> IF(A19&lt;&gt;"", IF(R19&lt;&gt;"", R19 &amp; " ve složení ","") &amp; TRIM(INDEX('Evidence střelců a nástřel'!$U$7:$U$107, MATCH($A19, 'Evidence střelců a nástřel'!$D$7:$D$107,0))),"")</f>
        <v/>
      </c>
      <c r="D19" s="12" t="str">
        <f>IF($A19&lt;&gt;"", IF(SUMIF('Evidence střelců a nástřel'!$D$7:$D$107,$A19,'Evidence střelců a nástřel'!F$7:F$107) &gt; 0, SUMIF('Evidence střelců a nástřel'!$D$7:$D$107,$A19,'Evidence střelců a nástřel'!F$7:F$107),""),"")</f>
        <v/>
      </c>
      <c r="E19" s="12" t="str">
        <f>IF($A19&lt;&gt;"", IF(SUMIF('Evidence střelců a nástřel'!$D$7:$D$107,$A19,'Evidence střelců a nástřel'!G$7:G$107) &gt; 0, SUMIF('Evidence střelců a nástřel'!$D$7:$D$107,$A19,'Evidence střelců a nástřel'!G$7:G$107),""),"")</f>
        <v/>
      </c>
      <c r="F19" s="12" t="str">
        <f>IF($A19&lt;&gt;"", IF(SUMIF('Evidence střelců a nástřel'!$D$7:$D$107,$A19,'Evidence střelců a nástřel'!H$7:H$107) &gt; 0, SUMIF('Evidence střelců a nástřel'!$D$7:$D$107,$A19,'Evidence střelců a nástřel'!H$7:H$107),""),"")</f>
        <v/>
      </c>
      <c r="G19" s="12" t="str">
        <f>IF($A19&lt;&gt;"", IF(SUMIF('Evidence střelců a nástřel'!$D$7:$D$107,$A19,'Evidence střelců a nástřel'!I$7:I$107) &gt; 0, SUMIF('Evidence střelců a nástřel'!$D$7:$D$107,$A19,'Evidence střelců a nástřel'!I$7:I$107),""),"")</f>
        <v/>
      </c>
      <c r="H19" s="12" t="str">
        <f>IF($A19&lt;&gt;"", IF(SUMIF('Evidence střelců a nástřel'!$D$7:$D$107,$A19,'Evidence střelců a nástřel'!J$7:J$107) &gt; 0, SUMIF('Evidence střelců a nástřel'!$D$7:$D$107,$A19,'Evidence střelců a nástřel'!J$7:J$107),""),"")</f>
        <v/>
      </c>
      <c r="I19" s="12" t="str">
        <f>IF($A19&lt;&gt;"", IF(SUMIF('Evidence střelců a nástřel'!$D$7:$D$107,$A19,'Evidence střelců a nástřel'!K$7:K$107) &gt; 0, SUMIF('Evidence střelců a nástřel'!$D$7:$D$107,$A19,'Evidence střelců a nástřel'!K$7:K$107),""),"")</f>
        <v/>
      </c>
      <c r="J19" s="12" t="str">
        <f>IF($A19&lt;&gt;"", IF(SUMIF('Evidence střelců a nástřel'!$D$7:$D$107,$A19,'Evidence střelců a nástřel'!L$7:L$107) &gt; 0, SUMIF('Evidence střelců a nástřel'!$D$7:$D$107,$A19,'Evidence střelců a nástřel'!L$7:L$107),""),"")</f>
        <v/>
      </c>
      <c r="K19" s="12" t="str">
        <f>IF($A19&lt;&gt;"", IF(SUMIF('Evidence střelců a nástřel'!$D$7:$D$107,$A19,'Evidence střelců a nástřel'!M$7:M$107) &gt; 0, SUMIF('Evidence střelců a nástřel'!$D$7:$D$107,$A19,'Evidence střelců a nástřel'!M$7:M$107),""),"")</f>
        <v/>
      </c>
      <c r="L19" s="12" t="str">
        <f>IF($A19&lt;&gt;"", IF(SUMIF('Evidence střelců a nástřel'!$D$7:$D$107,$A19,'Evidence střelců a nástřel'!N$7:N$107) &gt; 0, SUMIF('Evidence střelců a nástřel'!$D$7:$D$107,$A19,'Evidence střelců a nástřel'!N$7:N$107),""),"")</f>
        <v/>
      </c>
      <c r="M19" s="12" t="str">
        <f>IF($A19&lt;&gt;"", IF(SUMIF('Evidence střelců a nástřel'!$D$7:$D$107,$A19,'Evidence střelců a nástřel'!O$7:O$107) &gt; 0, SUMIF('Evidence střelců a nástřel'!$D$7:$D$107,$A19,'Evidence střelců a nástřel'!O$7:O$107),""),"")</f>
        <v/>
      </c>
      <c r="N19" s="23"/>
      <c r="O19" s="12" t="str">
        <f t="shared" si="0"/>
        <v/>
      </c>
      <c r="P19" s="12" t="str">
        <f>IF(AND(COUNT(D19:N19) &gt; 0, B19&lt;&gt;"MZ"), 'Pomocné pořadí družstva'!N19, "")</f>
        <v/>
      </c>
      <c r="Q19" s="12" t="str">
        <f>IF(A19&lt;&gt;"", COUNTIF('Evidence střelců a nástřel'!$D$7:$D$107,A19),"")</f>
        <v/>
      </c>
      <c r="R19" s="23"/>
      <c r="S19" t="str">
        <f>IF(AND($O19 &lt;&gt;"", 'Pomocné pořadí družstva'!$R19 &gt;1),  "Rozstřel: "&amp; ('Pomocné pořadí družstva'!$R19) &amp;" o " &amp; P19 &amp; ". - " &amp; ($P19 + 'Pomocné pořadí družstva'!$R19 - 1) &amp; ". místo","")</f>
        <v/>
      </c>
    </row>
    <row r="20" spans="1:19">
      <c r="A20" s="12" t="str">
        <f>IF(A19&lt;&gt;"",IF(ISNUMBER(MATCH(A19+1,'Evidence střelců a nástřel'!$D$7:$D$107,0)),  INDEX('Evidence střelců a nástřel'!$D$7:$D$107,  MATCH(A19+1,'Evidence střelců a nástřel'!$D$7:$D$107,0)),""),"")</f>
        <v/>
      </c>
      <c r="B20" s="23"/>
      <c r="C20" s="20" t="str">
        <f xml:space="preserve"> IF(A20&lt;&gt;"", IF(R20&lt;&gt;"", R20 &amp; " ve složení ","") &amp; TRIM(INDEX('Evidence střelců a nástřel'!$U$7:$U$107, MATCH($A20, 'Evidence střelců a nástřel'!$D$7:$D$107,0))),"")</f>
        <v/>
      </c>
      <c r="D20" s="12" t="str">
        <f>IF($A20&lt;&gt;"", IF(SUMIF('Evidence střelců a nástřel'!$D$7:$D$107,$A20,'Evidence střelců a nástřel'!F$7:F$107) &gt; 0, SUMIF('Evidence střelců a nástřel'!$D$7:$D$107,$A20,'Evidence střelců a nástřel'!F$7:F$107),""),"")</f>
        <v/>
      </c>
      <c r="E20" s="12" t="str">
        <f>IF($A20&lt;&gt;"", IF(SUMIF('Evidence střelců a nástřel'!$D$7:$D$107,$A20,'Evidence střelců a nástřel'!G$7:G$107) &gt; 0, SUMIF('Evidence střelců a nástřel'!$D$7:$D$107,$A20,'Evidence střelců a nástřel'!G$7:G$107),""),"")</f>
        <v/>
      </c>
      <c r="F20" s="12" t="str">
        <f>IF($A20&lt;&gt;"", IF(SUMIF('Evidence střelců a nástřel'!$D$7:$D$107,$A20,'Evidence střelců a nástřel'!H$7:H$107) &gt; 0, SUMIF('Evidence střelců a nástřel'!$D$7:$D$107,$A20,'Evidence střelců a nástřel'!H$7:H$107),""),"")</f>
        <v/>
      </c>
      <c r="G20" s="12" t="str">
        <f>IF($A20&lt;&gt;"", IF(SUMIF('Evidence střelců a nástřel'!$D$7:$D$107,$A20,'Evidence střelců a nástřel'!I$7:I$107) &gt; 0, SUMIF('Evidence střelců a nástřel'!$D$7:$D$107,$A20,'Evidence střelců a nástřel'!I$7:I$107),""),"")</f>
        <v/>
      </c>
      <c r="H20" s="12" t="str">
        <f>IF($A20&lt;&gt;"", IF(SUMIF('Evidence střelců a nástřel'!$D$7:$D$107,$A20,'Evidence střelců a nástřel'!J$7:J$107) &gt; 0, SUMIF('Evidence střelců a nástřel'!$D$7:$D$107,$A20,'Evidence střelců a nástřel'!J$7:J$107),""),"")</f>
        <v/>
      </c>
      <c r="I20" s="12" t="str">
        <f>IF($A20&lt;&gt;"", IF(SUMIF('Evidence střelců a nástřel'!$D$7:$D$107,$A20,'Evidence střelců a nástřel'!K$7:K$107) &gt; 0, SUMIF('Evidence střelců a nástřel'!$D$7:$D$107,$A20,'Evidence střelců a nástřel'!K$7:K$107),""),"")</f>
        <v/>
      </c>
      <c r="J20" s="12" t="str">
        <f>IF($A20&lt;&gt;"", IF(SUMIF('Evidence střelců a nástřel'!$D$7:$D$107,$A20,'Evidence střelců a nástřel'!L$7:L$107) &gt; 0, SUMIF('Evidence střelců a nástřel'!$D$7:$D$107,$A20,'Evidence střelců a nástřel'!L$7:L$107),""),"")</f>
        <v/>
      </c>
      <c r="K20" s="12" t="str">
        <f>IF($A20&lt;&gt;"", IF(SUMIF('Evidence střelců a nástřel'!$D$7:$D$107,$A20,'Evidence střelců a nástřel'!M$7:M$107) &gt; 0, SUMIF('Evidence střelců a nástřel'!$D$7:$D$107,$A20,'Evidence střelců a nástřel'!M$7:M$107),""),"")</f>
        <v/>
      </c>
      <c r="L20" s="12" t="str">
        <f>IF($A20&lt;&gt;"", IF(SUMIF('Evidence střelců a nástřel'!$D$7:$D$107,$A20,'Evidence střelců a nástřel'!N$7:N$107) &gt; 0, SUMIF('Evidence střelců a nástřel'!$D$7:$D$107,$A20,'Evidence střelců a nástřel'!N$7:N$107),""),"")</f>
        <v/>
      </c>
      <c r="M20" s="12" t="str">
        <f>IF($A20&lt;&gt;"", IF(SUMIF('Evidence střelců a nástřel'!$D$7:$D$107,$A20,'Evidence střelců a nástřel'!O$7:O$107) &gt; 0, SUMIF('Evidence střelců a nástřel'!$D$7:$D$107,$A20,'Evidence střelců a nástřel'!O$7:O$107),""),"")</f>
        <v/>
      </c>
      <c r="N20" s="23"/>
      <c r="O20" s="12" t="str">
        <f t="shared" si="0"/>
        <v/>
      </c>
      <c r="P20" s="12" t="str">
        <f>IF(AND(COUNT(D20:N20) &gt; 0, B20&lt;&gt;"MZ"), 'Pomocné pořadí družstva'!N20, "")</f>
        <v/>
      </c>
      <c r="Q20" s="12" t="str">
        <f>IF(A20&lt;&gt;"", COUNTIF('Evidence střelců a nástřel'!$D$7:$D$107,A20),"")</f>
        <v/>
      </c>
      <c r="R20" s="23"/>
      <c r="S20" t="str">
        <f>IF(AND($O20 &lt;&gt;"", 'Pomocné pořadí družstva'!$R20 &gt;1),  "Rozstřel: "&amp; ('Pomocné pořadí družstva'!$R20) &amp;" o " &amp; P20 &amp; ". - " &amp; ($P20 + 'Pomocné pořadí družstva'!$R20 - 1) &amp; ". místo","")</f>
        <v/>
      </c>
    </row>
    <row r="21" spans="1:19">
      <c r="A21" s="12" t="str">
        <f>IF(A20&lt;&gt;"",IF(ISNUMBER(MATCH(A20+1,'Evidence střelců a nástřel'!$D$7:$D$107,0)),  INDEX('Evidence střelců a nástřel'!$D$7:$D$107,  MATCH(A20+1,'Evidence střelců a nástřel'!$D$7:$D$107,0)),""),"")</f>
        <v/>
      </c>
      <c r="B21" s="23"/>
      <c r="C21" s="20" t="str">
        <f xml:space="preserve"> IF(A21&lt;&gt;"", IF(R21&lt;&gt;"", R21 &amp; " ve složení ","") &amp; TRIM(INDEX('Evidence střelců a nástřel'!$U$7:$U$107, MATCH($A21, 'Evidence střelců a nástřel'!$D$7:$D$107,0))),"")</f>
        <v/>
      </c>
      <c r="D21" s="12" t="str">
        <f>IF($A21&lt;&gt;"", IF(SUMIF('Evidence střelců a nástřel'!$D$7:$D$107,$A21,'Evidence střelců a nástřel'!F$7:F$107) &gt; 0, SUMIF('Evidence střelců a nástřel'!$D$7:$D$107,$A21,'Evidence střelců a nástřel'!F$7:F$107),""),"")</f>
        <v/>
      </c>
      <c r="E21" s="12" t="str">
        <f>IF($A21&lt;&gt;"", IF(SUMIF('Evidence střelců a nástřel'!$D$7:$D$107,$A21,'Evidence střelců a nástřel'!G$7:G$107) &gt; 0, SUMIF('Evidence střelců a nástřel'!$D$7:$D$107,$A21,'Evidence střelců a nástřel'!G$7:G$107),""),"")</f>
        <v/>
      </c>
      <c r="F21" s="12" t="str">
        <f>IF($A21&lt;&gt;"", IF(SUMIF('Evidence střelců a nástřel'!$D$7:$D$107,$A21,'Evidence střelců a nástřel'!H$7:H$107) &gt; 0, SUMIF('Evidence střelců a nástřel'!$D$7:$D$107,$A21,'Evidence střelců a nástřel'!H$7:H$107),""),"")</f>
        <v/>
      </c>
      <c r="G21" s="12" t="str">
        <f>IF($A21&lt;&gt;"", IF(SUMIF('Evidence střelců a nástřel'!$D$7:$D$107,$A21,'Evidence střelců a nástřel'!I$7:I$107) &gt; 0, SUMIF('Evidence střelců a nástřel'!$D$7:$D$107,$A21,'Evidence střelců a nástřel'!I$7:I$107),""),"")</f>
        <v/>
      </c>
      <c r="H21" s="12" t="str">
        <f>IF($A21&lt;&gt;"", IF(SUMIF('Evidence střelců a nástřel'!$D$7:$D$107,$A21,'Evidence střelců a nástřel'!J$7:J$107) &gt; 0, SUMIF('Evidence střelců a nástřel'!$D$7:$D$107,$A21,'Evidence střelců a nástřel'!J$7:J$107),""),"")</f>
        <v/>
      </c>
      <c r="I21" s="12" t="str">
        <f>IF($A21&lt;&gt;"", IF(SUMIF('Evidence střelců a nástřel'!$D$7:$D$107,$A21,'Evidence střelců a nástřel'!K$7:K$107) &gt; 0, SUMIF('Evidence střelců a nástřel'!$D$7:$D$107,$A21,'Evidence střelců a nástřel'!K$7:K$107),""),"")</f>
        <v/>
      </c>
      <c r="J21" s="12" t="str">
        <f>IF($A21&lt;&gt;"", IF(SUMIF('Evidence střelců a nástřel'!$D$7:$D$107,$A21,'Evidence střelců a nástřel'!L$7:L$107) &gt; 0, SUMIF('Evidence střelců a nástřel'!$D$7:$D$107,$A21,'Evidence střelců a nástřel'!L$7:L$107),""),"")</f>
        <v/>
      </c>
      <c r="K21" s="12" t="str">
        <f>IF($A21&lt;&gt;"", IF(SUMIF('Evidence střelců a nástřel'!$D$7:$D$107,$A21,'Evidence střelců a nástřel'!M$7:M$107) &gt; 0, SUMIF('Evidence střelců a nástřel'!$D$7:$D$107,$A21,'Evidence střelců a nástřel'!M$7:M$107),""),"")</f>
        <v/>
      </c>
      <c r="L21" s="12" t="str">
        <f>IF($A21&lt;&gt;"", IF(SUMIF('Evidence střelců a nástřel'!$D$7:$D$107,$A21,'Evidence střelců a nástřel'!N$7:N$107) &gt; 0, SUMIF('Evidence střelců a nástřel'!$D$7:$D$107,$A21,'Evidence střelců a nástřel'!N$7:N$107),""),"")</f>
        <v/>
      </c>
      <c r="M21" s="12" t="str">
        <f>IF($A21&lt;&gt;"", IF(SUMIF('Evidence střelců a nástřel'!$D$7:$D$107,$A21,'Evidence střelců a nástřel'!O$7:O$107) &gt; 0, SUMIF('Evidence střelců a nástřel'!$D$7:$D$107,$A21,'Evidence střelců a nástřel'!O$7:O$107),""),"")</f>
        <v/>
      </c>
      <c r="N21" s="23"/>
      <c r="O21" s="12" t="str">
        <f t="shared" si="0"/>
        <v/>
      </c>
      <c r="P21" s="12" t="str">
        <f>IF(AND(COUNT(D21:N21) &gt; 0, B21&lt;&gt;"MZ"), 'Pomocné pořadí družstva'!N21, "")</f>
        <v/>
      </c>
      <c r="Q21" s="12" t="str">
        <f>IF(A21&lt;&gt;"", COUNTIF('Evidence střelců a nástřel'!$D$7:$D$107,A21),"")</f>
        <v/>
      </c>
      <c r="R21" s="23"/>
      <c r="S21" t="str">
        <f>IF(AND($O21 &lt;&gt;"", 'Pomocné pořadí družstva'!$R21 &gt;1),  "Rozstřel: "&amp; ('Pomocné pořadí družstva'!$R21) &amp;" o " &amp; P21 &amp; ". - " &amp; ($P21 + 'Pomocné pořadí družstva'!$R21 - 1) &amp; ". místo","")</f>
        <v/>
      </c>
    </row>
    <row r="22" spans="1:19">
      <c r="A22" s="12" t="str">
        <f>IF(A21&lt;&gt;"",IF(ISNUMBER(MATCH(A21+1,'Evidence střelců a nástřel'!$D$7:$D$107,0)),  INDEX('Evidence střelců a nástřel'!$D$7:$D$107,  MATCH(A21+1,'Evidence střelců a nástřel'!$D$7:$D$107,0)),""),"")</f>
        <v/>
      </c>
      <c r="B22" s="23"/>
      <c r="C22" s="20" t="str">
        <f xml:space="preserve"> IF(A22&lt;&gt;"", IF(R22&lt;&gt;"", R22 &amp; " ve složení ","") &amp; TRIM(INDEX('Evidence střelců a nástřel'!$U$7:$U$107, MATCH($A22, 'Evidence střelců a nástřel'!$D$7:$D$107,0))),"")</f>
        <v/>
      </c>
      <c r="D22" s="12" t="str">
        <f>IF($A22&lt;&gt;"", IF(SUMIF('Evidence střelců a nástřel'!$D$7:$D$107,$A22,'Evidence střelců a nástřel'!F$7:F$107) &gt; 0, SUMIF('Evidence střelců a nástřel'!$D$7:$D$107,$A22,'Evidence střelců a nástřel'!F$7:F$107),""),"")</f>
        <v/>
      </c>
      <c r="E22" s="12" t="str">
        <f>IF($A22&lt;&gt;"", IF(SUMIF('Evidence střelců a nástřel'!$D$7:$D$107,$A22,'Evidence střelců a nástřel'!G$7:G$107) &gt; 0, SUMIF('Evidence střelců a nástřel'!$D$7:$D$107,$A22,'Evidence střelců a nástřel'!G$7:G$107),""),"")</f>
        <v/>
      </c>
      <c r="F22" s="12" t="str">
        <f>IF($A22&lt;&gt;"", IF(SUMIF('Evidence střelců a nástřel'!$D$7:$D$107,$A22,'Evidence střelců a nástřel'!H$7:H$107) &gt; 0, SUMIF('Evidence střelců a nástřel'!$D$7:$D$107,$A22,'Evidence střelců a nástřel'!H$7:H$107),""),"")</f>
        <v/>
      </c>
      <c r="G22" s="12" t="str">
        <f>IF($A22&lt;&gt;"", IF(SUMIF('Evidence střelců a nástřel'!$D$7:$D$107,$A22,'Evidence střelců a nástřel'!I$7:I$107) &gt; 0, SUMIF('Evidence střelců a nástřel'!$D$7:$D$107,$A22,'Evidence střelců a nástřel'!I$7:I$107),""),"")</f>
        <v/>
      </c>
      <c r="H22" s="12" t="str">
        <f>IF($A22&lt;&gt;"", IF(SUMIF('Evidence střelců a nástřel'!$D$7:$D$107,$A22,'Evidence střelců a nástřel'!J$7:J$107) &gt; 0, SUMIF('Evidence střelců a nástřel'!$D$7:$D$107,$A22,'Evidence střelců a nástřel'!J$7:J$107),""),"")</f>
        <v/>
      </c>
      <c r="I22" s="12" t="str">
        <f>IF($A22&lt;&gt;"", IF(SUMIF('Evidence střelců a nástřel'!$D$7:$D$107,$A22,'Evidence střelců a nástřel'!K$7:K$107) &gt; 0, SUMIF('Evidence střelců a nástřel'!$D$7:$D$107,$A22,'Evidence střelců a nástřel'!K$7:K$107),""),"")</f>
        <v/>
      </c>
      <c r="J22" s="12" t="str">
        <f>IF($A22&lt;&gt;"", IF(SUMIF('Evidence střelců a nástřel'!$D$7:$D$107,$A22,'Evidence střelců a nástřel'!L$7:L$107) &gt; 0, SUMIF('Evidence střelců a nástřel'!$D$7:$D$107,$A22,'Evidence střelců a nástřel'!L$7:L$107),""),"")</f>
        <v/>
      </c>
      <c r="K22" s="12" t="str">
        <f>IF($A22&lt;&gt;"", IF(SUMIF('Evidence střelců a nástřel'!$D$7:$D$107,$A22,'Evidence střelců a nástřel'!M$7:M$107) &gt; 0, SUMIF('Evidence střelců a nástřel'!$D$7:$D$107,$A22,'Evidence střelců a nástřel'!M$7:M$107),""),"")</f>
        <v/>
      </c>
      <c r="L22" s="12" t="str">
        <f>IF($A22&lt;&gt;"", IF(SUMIF('Evidence střelců a nástřel'!$D$7:$D$107,$A22,'Evidence střelců a nástřel'!N$7:N$107) &gt; 0, SUMIF('Evidence střelců a nástřel'!$D$7:$D$107,$A22,'Evidence střelců a nástřel'!N$7:N$107),""),"")</f>
        <v/>
      </c>
      <c r="M22" s="12" t="str">
        <f>IF($A22&lt;&gt;"", IF(SUMIF('Evidence střelců a nástřel'!$D$7:$D$107,$A22,'Evidence střelců a nástřel'!O$7:O$107) &gt; 0, SUMIF('Evidence střelců a nástřel'!$D$7:$D$107,$A22,'Evidence střelců a nástřel'!O$7:O$107),""),"")</f>
        <v/>
      </c>
      <c r="N22" s="23"/>
      <c r="O22" s="12" t="str">
        <f t="shared" si="0"/>
        <v/>
      </c>
      <c r="P22" s="12" t="str">
        <f>IF(AND(COUNT(D22:N22) &gt; 0, B22&lt;&gt;"MZ"), 'Pomocné pořadí družstva'!N22, "")</f>
        <v/>
      </c>
      <c r="Q22" s="12" t="str">
        <f>IF(A22&lt;&gt;"", COUNTIF('Evidence střelců a nástřel'!$D$7:$D$107,A22),"")</f>
        <v/>
      </c>
      <c r="R22" s="23"/>
      <c r="S22" t="str">
        <f>IF(AND($O22 &lt;&gt;"", 'Pomocné pořadí družstva'!$R22 &gt;1),  "Rozstřel: "&amp; ('Pomocné pořadí družstva'!$R22) &amp;" o " &amp; P22 &amp; ". - " &amp; ($P22 + 'Pomocné pořadí družstva'!$R22 - 1) &amp; ". místo","")</f>
        <v/>
      </c>
    </row>
    <row r="23" spans="1:19">
      <c r="A23" s="12" t="str">
        <f>IF(A22&lt;&gt;"",IF(ISNUMBER(MATCH(A22+1,'Evidence střelců a nástřel'!$D$7:$D$107,0)),  INDEX('Evidence střelců a nástřel'!$D$7:$D$107,  MATCH(A22+1,'Evidence střelců a nástřel'!$D$7:$D$107,0)),""),"")</f>
        <v/>
      </c>
      <c r="B23" s="23"/>
      <c r="C23" s="20" t="str">
        <f xml:space="preserve"> IF(A23&lt;&gt;"", IF(R23&lt;&gt;"", R23 &amp; " ve složení ","") &amp; TRIM(INDEX('Evidence střelců a nástřel'!$U$7:$U$107, MATCH($A23, 'Evidence střelců a nástřel'!$D$7:$D$107,0))),"")</f>
        <v/>
      </c>
      <c r="D23" s="12" t="str">
        <f>IF($A23&lt;&gt;"", IF(SUMIF('Evidence střelců a nástřel'!$D$7:$D$107,$A23,'Evidence střelců a nástřel'!F$7:F$107) &gt; 0, SUMIF('Evidence střelců a nástřel'!$D$7:$D$107,$A23,'Evidence střelců a nástřel'!F$7:F$107),""),"")</f>
        <v/>
      </c>
      <c r="E23" s="12" t="str">
        <f>IF($A23&lt;&gt;"", IF(SUMIF('Evidence střelců a nástřel'!$D$7:$D$107,$A23,'Evidence střelců a nástřel'!G$7:G$107) &gt; 0, SUMIF('Evidence střelců a nástřel'!$D$7:$D$107,$A23,'Evidence střelců a nástřel'!G$7:G$107),""),"")</f>
        <v/>
      </c>
      <c r="F23" s="12" t="str">
        <f>IF($A23&lt;&gt;"", IF(SUMIF('Evidence střelců a nástřel'!$D$7:$D$107,$A23,'Evidence střelců a nástřel'!H$7:H$107) &gt; 0, SUMIF('Evidence střelců a nástřel'!$D$7:$D$107,$A23,'Evidence střelců a nástřel'!H$7:H$107),""),"")</f>
        <v/>
      </c>
      <c r="G23" s="12" t="str">
        <f>IF($A23&lt;&gt;"", IF(SUMIF('Evidence střelců a nástřel'!$D$7:$D$107,$A23,'Evidence střelců a nástřel'!I$7:I$107) &gt; 0, SUMIF('Evidence střelců a nástřel'!$D$7:$D$107,$A23,'Evidence střelců a nástřel'!I$7:I$107),""),"")</f>
        <v/>
      </c>
      <c r="H23" s="12" t="str">
        <f>IF($A23&lt;&gt;"", IF(SUMIF('Evidence střelců a nástřel'!$D$7:$D$107,$A23,'Evidence střelců a nástřel'!J$7:J$107) &gt; 0, SUMIF('Evidence střelců a nástřel'!$D$7:$D$107,$A23,'Evidence střelců a nástřel'!J$7:J$107),""),"")</f>
        <v/>
      </c>
      <c r="I23" s="12" t="str">
        <f>IF($A23&lt;&gt;"", IF(SUMIF('Evidence střelců a nástřel'!$D$7:$D$107,$A23,'Evidence střelců a nástřel'!K$7:K$107) &gt; 0, SUMIF('Evidence střelců a nástřel'!$D$7:$D$107,$A23,'Evidence střelců a nástřel'!K$7:K$107),""),"")</f>
        <v/>
      </c>
      <c r="J23" s="12" t="str">
        <f>IF($A23&lt;&gt;"", IF(SUMIF('Evidence střelců a nástřel'!$D$7:$D$107,$A23,'Evidence střelců a nástřel'!L$7:L$107) &gt; 0, SUMIF('Evidence střelců a nástřel'!$D$7:$D$107,$A23,'Evidence střelců a nástřel'!L$7:L$107),""),"")</f>
        <v/>
      </c>
      <c r="K23" s="12" t="str">
        <f>IF($A23&lt;&gt;"", IF(SUMIF('Evidence střelců a nástřel'!$D$7:$D$107,$A23,'Evidence střelců a nástřel'!M$7:M$107) &gt; 0, SUMIF('Evidence střelců a nástřel'!$D$7:$D$107,$A23,'Evidence střelců a nástřel'!M$7:M$107),""),"")</f>
        <v/>
      </c>
      <c r="L23" s="12" t="str">
        <f>IF($A23&lt;&gt;"", IF(SUMIF('Evidence střelců a nástřel'!$D$7:$D$107,$A23,'Evidence střelců a nástřel'!N$7:N$107) &gt; 0, SUMIF('Evidence střelců a nástřel'!$D$7:$D$107,$A23,'Evidence střelců a nástřel'!N$7:N$107),""),"")</f>
        <v/>
      </c>
      <c r="M23" s="12" t="str">
        <f>IF($A23&lt;&gt;"", IF(SUMIF('Evidence střelců a nástřel'!$D$7:$D$107,$A23,'Evidence střelců a nástřel'!O$7:O$107) &gt; 0, SUMIF('Evidence střelců a nástřel'!$D$7:$D$107,$A23,'Evidence střelců a nástřel'!O$7:O$107),""),"")</f>
        <v/>
      </c>
      <c r="N23" s="23"/>
      <c r="O23" s="12" t="str">
        <f t="shared" si="0"/>
        <v/>
      </c>
      <c r="P23" s="12" t="str">
        <f>IF(AND(COUNT(D23:N23) &gt; 0, B23&lt;&gt;"MZ"), 'Pomocné pořadí družstva'!N23, "")</f>
        <v/>
      </c>
      <c r="Q23" s="12" t="str">
        <f>IF(A23&lt;&gt;"", COUNTIF('Evidence střelců a nástřel'!$D$7:$D$107,A23),"")</f>
        <v/>
      </c>
      <c r="R23" s="23"/>
      <c r="S23" t="str">
        <f>IF(AND($O23 &lt;&gt;"", 'Pomocné pořadí družstva'!$R23 &gt;1),  "Rozstřel: "&amp; ('Pomocné pořadí družstva'!$R23) &amp;" o " &amp; P23 &amp; ". - " &amp; ($P23 + 'Pomocné pořadí družstva'!$R23 - 1) &amp; ". místo","")</f>
        <v/>
      </c>
    </row>
    <row r="24" spans="1:19">
      <c r="A24" s="12" t="str">
        <f>IF(A23&lt;&gt;"",IF(ISNUMBER(MATCH(A23+1,'Evidence střelců a nástřel'!$D$7:$D$107,0)),  INDEX('Evidence střelců a nástřel'!$D$7:$D$107,  MATCH(A23+1,'Evidence střelců a nástřel'!$D$7:$D$107,0)),""),"")</f>
        <v/>
      </c>
      <c r="B24" s="23"/>
      <c r="C24" s="20" t="str">
        <f xml:space="preserve"> IF(A24&lt;&gt;"", IF(R24&lt;&gt;"", R24 &amp; " ve složení ","") &amp; TRIM(INDEX('Evidence střelců a nástřel'!$U$7:$U$107, MATCH($A24, 'Evidence střelců a nástřel'!$D$7:$D$107,0))),"")</f>
        <v/>
      </c>
      <c r="D24" s="12" t="str">
        <f>IF($A24&lt;&gt;"", IF(SUMIF('Evidence střelců a nástřel'!$D$7:$D$107,$A24,'Evidence střelců a nástřel'!F$7:F$107) &gt; 0, SUMIF('Evidence střelců a nástřel'!$D$7:$D$107,$A24,'Evidence střelců a nástřel'!F$7:F$107),""),"")</f>
        <v/>
      </c>
      <c r="E24" s="12" t="str">
        <f>IF($A24&lt;&gt;"", IF(SUMIF('Evidence střelců a nástřel'!$D$7:$D$107,$A24,'Evidence střelců a nástřel'!G$7:G$107) &gt; 0, SUMIF('Evidence střelců a nástřel'!$D$7:$D$107,$A24,'Evidence střelců a nástřel'!G$7:G$107),""),"")</f>
        <v/>
      </c>
      <c r="F24" s="12" t="str">
        <f>IF($A24&lt;&gt;"", IF(SUMIF('Evidence střelců a nástřel'!$D$7:$D$107,$A24,'Evidence střelců a nástřel'!H$7:H$107) &gt; 0, SUMIF('Evidence střelců a nástřel'!$D$7:$D$107,$A24,'Evidence střelců a nástřel'!H$7:H$107),""),"")</f>
        <v/>
      </c>
      <c r="G24" s="12" t="str">
        <f>IF($A24&lt;&gt;"", IF(SUMIF('Evidence střelců a nástřel'!$D$7:$D$107,$A24,'Evidence střelců a nástřel'!I$7:I$107) &gt; 0, SUMIF('Evidence střelců a nástřel'!$D$7:$D$107,$A24,'Evidence střelců a nástřel'!I$7:I$107),""),"")</f>
        <v/>
      </c>
      <c r="H24" s="12" t="str">
        <f>IF($A24&lt;&gt;"", IF(SUMIF('Evidence střelců a nástřel'!$D$7:$D$107,$A24,'Evidence střelců a nástřel'!J$7:J$107) &gt; 0, SUMIF('Evidence střelců a nástřel'!$D$7:$D$107,$A24,'Evidence střelců a nástřel'!J$7:J$107),""),"")</f>
        <v/>
      </c>
      <c r="I24" s="12" t="str">
        <f>IF($A24&lt;&gt;"", IF(SUMIF('Evidence střelců a nástřel'!$D$7:$D$107,$A24,'Evidence střelců a nástřel'!K$7:K$107) &gt; 0, SUMIF('Evidence střelců a nástřel'!$D$7:$D$107,$A24,'Evidence střelců a nástřel'!K$7:K$107),""),"")</f>
        <v/>
      </c>
      <c r="J24" s="12" t="str">
        <f>IF($A24&lt;&gt;"", IF(SUMIF('Evidence střelců a nástřel'!$D$7:$D$107,$A24,'Evidence střelců a nástřel'!L$7:L$107) &gt; 0, SUMIF('Evidence střelců a nástřel'!$D$7:$D$107,$A24,'Evidence střelců a nástřel'!L$7:L$107),""),"")</f>
        <v/>
      </c>
      <c r="K24" s="12" t="str">
        <f>IF($A24&lt;&gt;"", IF(SUMIF('Evidence střelců a nástřel'!$D$7:$D$107,$A24,'Evidence střelců a nástřel'!M$7:M$107) &gt; 0, SUMIF('Evidence střelců a nástřel'!$D$7:$D$107,$A24,'Evidence střelců a nástřel'!M$7:M$107),""),"")</f>
        <v/>
      </c>
      <c r="L24" s="12" t="str">
        <f>IF($A24&lt;&gt;"", IF(SUMIF('Evidence střelců a nástřel'!$D$7:$D$107,$A24,'Evidence střelců a nástřel'!N$7:N$107) &gt; 0, SUMIF('Evidence střelců a nástřel'!$D$7:$D$107,$A24,'Evidence střelců a nástřel'!N$7:N$107),""),"")</f>
        <v/>
      </c>
      <c r="M24" s="12" t="str">
        <f>IF($A24&lt;&gt;"", IF(SUMIF('Evidence střelců a nástřel'!$D$7:$D$107,$A24,'Evidence střelců a nástřel'!O$7:O$107) &gt; 0, SUMIF('Evidence střelců a nástřel'!$D$7:$D$107,$A24,'Evidence střelců a nástřel'!O$7:O$107),""),"")</f>
        <v/>
      </c>
      <c r="N24" s="23"/>
      <c r="O24" s="12" t="str">
        <f t="shared" si="0"/>
        <v/>
      </c>
      <c r="P24" s="12" t="str">
        <f>IF(AND(COUNT(D24:N24) &gt; 0, B24&lt;&gt;"MZ"), 'Pomocné pořadí družstva'!N24, "")</f>
        <v/>
      </c>
      <c r="Q24" s="12" t="str">
        <f>IF(A24&lt;&gt;"", COUNTIF('Evidence střelců a nástřel'!$D$7:$D$107,A24),"")</f>
        <v/>
      </c>
      <c r="R24" s="23"/>
      <c r="S24" t="str">
        <f>IF(AND($O24 &lt;&gt;"", 'Pomocné pořadí družstva'!$R24 &gt;1),  "Rozstřel: "&amp; ('Pomocné pořadí družstva'!$R24) &amp;" o " &amp; P24 &amp; ". - " &amp; ($P24 + 'Pomocné pořadí družstva'!$R24 - 1) &amp; ". místo","")</f>
        <v/>
      </c>
    </row>
    <row r="25" spans="1:19">
      <c r="A25" s="12" t="str">
        <f>IF(A24&lt;&gt;"",IF(ISNUMBER(MATCH(A24+1,'Evidence střelců a nástřel'!$D$7:$D$107,0)),  INDEX('Evidence střelců a nástřel'!$D$7:$D$107,  MATCH(A24+1,'Evidence střelců a nástřel'!$D$7:$D$107,0)),""),"")</f>
        <v/>
      </c>
      <c r="B25" s="23"/>
      <c r="C25" s="20" t="str">
        <f xml:space="preserve"> IF(A25&lt;&gt;"", IF(R25&lt;&gt;"", R25 &amp; " ve složení ","") &amp; TRIM(INDEX('Evidence střelců a nástřel'!$U$7:$U$107, MATCH($A25, 'Evidence střelců a nástřel'!$D$7:$D$107,0))),"")</f>
        <v/>
      </c>
      <c r="D25" s="12" t="str">
        <f>IF($A25&lt;&gt;"", IF(SUMIF('Evidence střelců a nástřel'!$D$7:$D$107,$A25,'Evidence střelců a nástřel'!F$7:F$107) &gt; 0, SUMIF('Evidence střelců a nástřel'!$D$7:$D$107,$A25,'Evidence střelců a nástřel'!F$7:F$107),""),"")</f>
        <v/>
      </c>
      <c r="E25" s="12" t="str">
        <f>IF($A25&lt;&gt;"", IF(SUMIF('Evidence střelců a nástřel'!$D$7:$D$107,$A25,'Evidence střelců a nástřel'!G$7:G$107) &gt; 0, SUMIF('Evidence střelců a nástřel'!$D$7:$D$107,$A25,'Evidence střelců a nástřel'!G$7:G$107),""),"")</f>
        <v/>
      </c>
      <c r="F25" s="12" t="str">
        <f>IF($A25&lt;&gt;"", IF(SUMIF('Evidence střelců a nástřel'!$D$7:$D$107,$A25,'Evidence střelců a nástřel'!H$7:H$107) &gt; 0, SUMIF('Evidence střelců a nástřel'!$D$7:$D$107,$A25,'Evidence střelců a nástřel'!H$7:H$107),""),"")</f>
        <v/>
      </c>
      <c r="G25" s="12" t="str">
        <f>IF($A25&lt;&gt;"", IF(SUMIF('Evidence střelců a nástřel'!$D$7:$D$107,$A25,'Evidence střelců a nástřel'!I$7:I$107) &gt; 0, SUMIF('Evidence střelců a nástřel'!$D$7:$D$107,$A25,'Evidence střelců a nástřel'!I$7:I$107),""),"")</f>
        <v/>
      </c>
      <c r="H25" s="12" t="str">
        <f>IF($A25&lt;&gt;"", IF(SUMIF('Evidence střelců a nástřel'!$D$7:$D$107,$A25,'Evidence střelců a nástřel'!J$7:J$107) &gt; 0, SUMIF('Evidence střelců a nástřel'!$D$7:$D$107,$A25,'Evidence střelců a nástřel'!J$7:J$107),""),"")</f>
        <v/>
      </c>
      <c r="I25" s="12" t="str">
        <f>IF($A25&lt;&gt;"", IF(SUMIF('Evidence střelců a nástřel'!$D$7:$D$107,$A25,'Evidence střelců a nástřel'!K$7:K$107) &gt; 0, SUMIF('Evidence střelců a nástřel'!$D$7:$D$107,$A25,'Evidence střelců a nástřel'!K$7:K$107),""),"")</f>
        <v/>
      </c>
      <c r="J25" s="12" t="str">
        <f>IF($A25&lt;&gt;"", IF(SUMIF('Evidence střelců a nástřel'!$D$7:$D$107,$A25,'Evidence střelců a nástřel'!L$7:L$107) &gt; 0, SUMIF('Evidence střelců a nástřel'!$D$7:$D$107,$A25,'Evidence střelců a nástřel'!L$7:L$107),""),"")</f>
        <v/>
      </c>
      <c r="K25" s="12" t="str">
        <f>IF($A25&lt;&gt;"", IF(SUMIF('Evidence střelců a nástřel'!$D$7:$D$107,$A25,'Evidence střelců a nástřel'!M$7:M$107) &gt; 0, SUMIF('Evidence střelců a nástřel'!$D$7:$D$107,$A25,'Evidence střelců a nástřel'!M$7:M$107),""),"")</f>
        <v/>
      </c>
      <c r="L25" s="12" t="str">
        <f>IF($A25&lt;&gt;"", IF(SUMIF('Evidence střelců a nástřel'!$D$7:$D$107,$A25,'Evidence střelců a nástřel'!N$7:N$107) &gt; 0, SUMIF('Evidence střelců a nástřel'!$D$7:$D$107,$A25,'Evidence střelců a nástřel'!N$7:N$107),""),"")</f>
        <v/>
      </c>
      <c r="M25" s="12" t="str">
        <f>IF($A25&lt;&gt;"", IF(SUMIF('Evidence střelců a nástřel'!$D$7:$D$107,$A25,'Evidence střelců a nástřel'!O$7:O$107) &gt; 0, SUMIF('Evidence střelců a nástřel'!$D$7:$D$107,$A25,'Evidence střelců a nástřel'!O$7:O$107),""),"")</f>
        <v/>
      </c>
      <c r="N25" s="23"/>
      <c r="O25" s="12" t="str">
        <f t="shared" si="0"/>
        <v/>
      </c>
      <c r="P25" s="12" t="str">
        <f>IF(AND(COUNT(D25:N25) &gt; 0, B25&lt;&gt;"MZ"), 'Pomocné pořadí družstva'!N25, "")</f>
        <v/>
      </c>
      <c r="Q25" s="12" t="str">
        <f>IF(A25&lt;&gt;"", COUNTIF('Evidence střelců a nástřel'!$D$7:$D$107,A25),"")</f>
        <v/>
      </c>
      <c r="R25" s="23"/>
      <c r="S25" t="str">
        <f>IF(AND($O25 &lt;&gt;"", 'Pomocné pořadí družstva'!$R25 &gt;1),  "Rozstřel: "&amp; ('Pomocné pořadí družstva'!$R25) &amp;" o " &amp; P25 &amp; ". - " &amp; ($P25 + 'Pomocné pořadí družstva'!$R25 - 1) &amp; ". místo","")</f>
        <v/>
      </c>
    </row>
    <row r="26" spans="1:19">
      <c r="A26" s="12" t="str">
        <f>IF(A25&lt;&gt;"",IF(ISNUMBER(MATCH(A25+1,'Evidence střelců a nástřel'!$D$7:$D$107,0)),  INDEX('Evidence střelců a nástřel'!$D$7:$D$107,  MATCH(A25+1,'Evidence střelců a nástřel'!$D$7:$D$107,0)),""),"")</f>
        <v/>
      </c>
      <c r="B26" s="23"/>
      <c r="C26" s="20" t="str">
        <f xml:space="preserve"> IF(A26&lt;&gt;"", IF(R26&lt;&gt;"", R26 &amp; " ve složení ","") &amp; TRIM(INDEX('Evidence střelců a nástřel'!$U$7:$U$107, MATCH($A26, 'Evidence střelců a nástřel'!$D$7:$D$107,0))),"")</f>
        <v/>
      </c>
      <c r="D26" s="12" t="str">
        <f>IF($A26&lt;&gt;"", IF(SUMIF('Evidence střelců a nástřel'!$D$7:$D$107,$A26,'Evidence střelců a nástřel'!F$7:F$107) &gt; 0, SUMIF('Evidence střelců a nástřel'!$D$7:$D$107,$A26,'Evidence střelců a nástřel'!F$7:F$107),""),"")</f>
        <v/>
      </c>
      <c r="E26" s="12" t="str">
        <f>IF($A26&lt;&gt;"", IF(SUMIF('Evidence střelců a nástřel'!$D$7:$D$107,$A26,'Evidence střelců a nástřel'!G$7:G$107) &gt; 0, SUMIF('Evidence střelců a nástřel'!$D$7:$D$107,$A26,'Evidence střelců a nástřel'!G$7:G$107),""),"")</f>
        <v/>
      </c>
      <c r="F26" s="12" t="str">
        <f>IF($A26&lt;&gt;"", IF(SUMIF('Evidence střelců a nástřel'!$D$7:$D$107,$A26,'Evidence střelců a nástřel'!H$7:H$107) &gt; 0, SUMIF('Evidence střelců a nástřel'!$D$7:$D$107,$A26,'Evidence střelců a nástřel'!H$7:H$107),""),"")</f>
        <v/>
      </c>
      <c r="G26" s="12" t="str">
        <f>IF($A26&lt;&gt;"", IF(SUMIF('Evidence střelců a nástřel'!$D$7:$D$107,$A26,'Evidence střelců a nástřel'!I$7:I$107) &gt; 0, SUMIF('Evidence střelců a nástřel'!$D$7:$D$107,$A26,'Evidence střelců a nástřel'!I$7:I$107),""),"")</f>
        <v/>
      </c>
      <c r="H26" s="12" t="str">
        <f>IF($A26&lt;&gt;"", IF(SUMIF('Evidence střelců a nástřel'!$D$7:$D$107,$A26,'Evidence střelců a nástřel'!J$7:J$107) &gt; 0, SUMIF('Evidence střelců a nástřel'!$D$7:$D$107,$A26,'Evidence střelců a nástřel'!J$7:J$107),""),"")</f>
        <v/>
      </c>
      <c r="I26" s="12" t="str">
        <f>IF($A26&lt;&gt;"", IF(SUMIF('Evidence střelců a nástřel'!$D$7:$D$107,$A26,'Evidence střelců a nástřel'!K$7:K$107) &gt; 0, SUMIF('Evidence střelců a nástřel'!$D$7:$D$107,$A26,'Evidence střelců a nástřel'!K$7:K$107),""),"")</f>
        <v/>
      </c>
      <c r="J26" s="12" t="str">
        <f>IF($A26&lt;&gt;"", IF(SUMIF('Evidence střelců a nástřel'!$D$7:$D$107,$A26,'Evidence střelců a nástřel'!L$7:L$107) &gt; 0, SUMIF('Evidence střelců a nástřel'!$D$7:$D$107,$A26,'Evidence střelců a nástřel'!L$7:L$107),""),"")</f>
        <v/>
      </c>
      <c r="K26" s="12" t="str">
        <f>IF($A26&lt;&gt;"", IF(SUMIF('Evidence střelců a nástřel'!$D$7:$D$107,$A26,'Evidence střelců a nástřel'!M$7:M$107) &gt; 0, SUMIF('Evidence střelců a nástřel'!$D$7:$D$107,$A26,'Evidence střelců a nástřel'!M$7:M$107),""),"")</f>
        <v/>
      </c>
      <c r="L26" s="12" t="str">
        <f>IF($A26&lt;&gt;"", IF(SUMIF('Evidence střelců a nástřel'!$D$7:$D$107,$A26,'Evidence střelců a nástřel'!N$7:N$107) &gt; 0, SUMIF('Evidence střelců a nástřel'!$D$7:$D$107,$A26,'Evidence střelců a nástřel'!N$7:N$107),""),"")</f>
        <v/>
      </c>
      <c r="M26" s="12" t="str">
        <f>IF($A26&lt;&gt;"", IF(SUMIF('Evidence střelců a nástřel'!$D$7:$D$107,$A26,'Evidence střelců a nástřel'!O$7:O$107) &gt; 0, SUMIF('Evidence střelců a nástřel'!$D$7:$D$107,$A26,'Evidence střelců a nástřel'!O$7:O$107),""),"")</f>
        <v/>
      </c>
      <c r="N26" s="23"/>
      <c r="O26" s="12" t="str">
        <f t="shared" si="0"/>
        <v/>
      </c>
      <c r="P26" s="12" t="str">
        <f>IF(AND(COUNT(D26:N26) &gt; 0, B26&lt;&gt;"MZ"), 'Pomocné pořadí družstva'!N26, "")</f>
        <v/>
      </c>
      <c r="Q26" s="12" t="str">
        <f>IF(A26&lt;&gt;"", COUNTIF('Evidence střelců a nástřel'!$D$7:$D$107,A26),"")</f>
        <v/>
      </c>
      <c r="R26" s="23"/>
      <c r="S26" t="str">
        <f>IF(AND($O26 &lt;&gt;"", 'Pomocné pořadí družstva'!$R26 &gt;1),  "Rozstřel: "&amp; ('Pomocné pořadí družstva'!$R26) &amp;" o " &amp; P26 &amp; ". - " &amp; ($P26 + 'Pomocné pořadí družstva'!$R26 - 1) &amp; ". místo","")</f>
        <v/>
      </c>
    </row>
    <row r="27" spans="1:19">
      <c r="A27" s="12" t="str">
        <f>IF(A26&lt;&gt;"",IF(ISNUMBER(MATCH(A26+1,'Evidence střelců a nástřel'!$D$7:$D$107,0)),  INDEX('Evidence střelců a nástřel'!$D$7:$D$107,  MATCH(A26+1,'Evidence střelců a nástřel'!$D$7:$D$107,0)),""),"")</f>
        <v/>
      </c>
      <c r="B27" s="23"/>
      <c r="C27" s="20" t="str">
        <f xml:space="preserve"> IF(A27&lt;&gt;"", IF(R27&lt;&gt;"", R27 &amp; " ve složení ","") &amp; TRIM(INDEX('Evidence střelců a nástřel'!$U$7:$U$107, MATCH($A27, 'Evidence střelců a nástřel'!$D$7:$D$107,0))),"")</f>
        <v/>
      </c>
      <c r="D27" s="12" t="str">
        <f>IF($A27&lt;&gt;"", IF(SUMIF('Evidence střelců a nástřel'!$D$7:$D$107,$A27,'Evidence střelců a nástřel'!F$7:F$107) &gt; 0, SUMIF('Evidence střelců a nástřel'!$D$7:$D$107,$A27,'Evidence střelců a nástřel'!F$7:F$107),""),"")</f>
        <v/>
      </c>
      <c r="E27" s="12" t="str">
        <f>IF($A27&lt;&gt;"", IF(SUMIF('Evidence střelců a nástřel'!$D$7:$D$107,$A27,'Evidence střelců a nástřel'!G$7:G$107) &gt; 0, SUMIF('Evidence střelců a nástřel'!$D$7:$D$107,$A27,'Evidence střelců a nástřel'!G$7:G$107),""),"")</f>
        <v/>
      </c>
      <c r="F27" s="12" t="str">
        <f>IF($A27&lt;&gt;"", IF(SUMIF('Evidence střelců a nástřel'!$D$7:$D$107,$A27,'Evidence střelců a nástřel'!H$7:H$107) &gt; 0, SUMIF('Evidence střelců a nástřel'!$D$7:$D$107,$A27,'Evidence střelců a nástřel'!H$7:H$107),""),"")</f>
        <v/>
      </c>
      <c r="G27" s="12" t="str">
        <f>IF($A27&lt;&gt;"", IF(SUMIF('Evidence střelců a nástřel'!$D$7:$D$107,$A27,'Evidence střelců a nástřel'!I$7:I$107) &gt; 0, SUMIF('Evidence střelců a nástřel'!$D$7:$D$107,$A27,'Evidence střelců a nástřel'!I$7:I$107),""),"")</f>
        <v/>
      </c>
      <c r="H27" s="12" t="str">
        <f>IF($A27&lt;&gt;"", IF(SUMIF('Evidence střelců a nástřel'!$D$7:$D$107,$A27,'Evidence střelců a nástřel'!J$7:J$107) &gt; 0, SUMIF('Evidence střelců a nástřel'!$D$7:$D$107,$A27,'Evidence střelců a nástřel'!J$7:J$107),""),"")</f>
        <v/>
      </c>
      <c r="I27" s="12" t="str">
        <f>IF($A27&lt;&gt;"", IF(SUMIF('Evidence střelců a nástřel'!$D$7:$D$107,$A27,'Evidence střelců a nástřel'!K$7:K$107) &gt; 0, SUMIF('Evidence střelců a nástřel'!$D$7:$D$107,$A27,'Evidence střelců a nástřel'!K$7:K$107),""),"")</f>
        <v/>
      </c>
      <c r="J27" s="12" t="str">
        <f>IF($A27&lt;&gt;"", IF(SUMIF('Evidence střelců a nástřel'!$D$7:$D$107,$A27,'Evidence střelců a nástřel'!L$7:L$107) &gt; 0, SUMIF('Evidence střelců a nástřel'!$D$7:$D$107,$A27,'Evidence střelců a nástřel'!L$7:L$107),""),"")</f>
        <v/>
      </c>
      <c r="K27" s="12" t="str">
        <f>IF($A27&lt;&gt;"", IF(SUMIF('Evidence střelců a nástřel'!$D$7:$D$107,$A27,'Evidence střelců a nástřel'!M$7:M$107) &gt; 0, SUMIF('Evidence střelců a nástřel'!$D$7:$D$107,$A27,'Evidence střelců a nástřel'!M$7:M$107),""),"")</f>
        <v/>
      </c>
      <c r="L27" s="12" t="str">
        <f>IF($A27&lt;&gt;"", IF(SUMIF('Evidence střelců a nástřel'!$D$7:$D$107,$A27,'Evidence střelců a nástřel'!N$7:N$107) &gt; 0, SUMIF('Evidence střelců a nástřel'!$D$7:$D$107,$A27,'Evidence střelců a nástřel'!N$7:N$107),""),"")</f>
        <v/>
      </c>
      <c r="M27" s="12" t="str">
        <f>IF($A27&lt;&gt;"", IF(SUMIF('Evidence střelců a nástřel'!$D$7:$D$107,$A27,'Evidence střelců a nástřel'!O$7:O$107) &gt; 0, SUMIF('Evidence střelců a nástřel'!$D$7:$D$107,$A27,'Evidence střelců a nástřel'!O$7:O$107),""),"")</f>
        <v/>
      </c>
      <c r="N27" s="23"/>
      <c r="O27" s="12" t="str">
        <f t="shared" si="0"/>
        <v/>
      </c>
      <c r="P27" s="12" t="str">
        <f>IF(AND(COUNT(D27:N27) &gt; 0, B27&lt;&gt;"MZ"), 'Pomocné pořadí družstva'!N27, "")</f>
        <v/>
      </c>
      <c r="Q27" s="12" t="str">
        <f>IF(A27&lt;&gt;"", COUNTIF('Evidence střelců a nástřel'!$D$7:$D$107,A27),"")</f>
        <v/>
      </c>
      <c r="R27" s="23"/>
      <c r="S27" t="str">
        <f>IF(AND($O27 &lt;&gt;"", 'Pomocné pořadí družstva'!$R27 &gt;1),  "Rozstřel: "&amp; ('Pomocné pořadí družstva'!$R27) &amp;" o " &amp; P27 &amp; ". - " &amp; ($P27 + 'Pomocné pořadí družstva'!$R27 - 1) &amp; ". místo","")</f>
        <v/>
      </c>
    </row>
    <row r="28" spans="1:19">
      <c r="A28" s="12" t="str">
        <f>IF(A27&lt;&gt;"",IF(ISNUMBER(MATCH(A27+1,'Evidence střelců a nástřel'!$D$7:$D$107,0)),  INDEX('Evidence střelců a nástřel'!$D$7:$D$107,  MATCH(A27+1,'Evidence střelců a nástřel'!$D$7:$D$107,0)),""),"")</f>
        <v/>
      </c>
      <c r="B28" s="23"/>
      <c r="C28" s="20" t="str">
        <f xml:space="preserve"> IF(A28&lt;&gt;"", IF(R28&lt;&gt;"", R28 &amp; " ve složení ","") &amp; TRIM(INDEX('Evidence střelců a nástřel'!$U$7:$U$107, MATCH($A28, 'Evidence střelců a nástřel'!$D$7:$D$107,0))),"")</f>
        <v/>
      </c>
      <c r="D28" s="12" t="str">
        <f>IF($A28&lt;&gt;"", IF(SUMIF('Evidence střelců a nástřel'!$D$7:$D$107,$A28,'Evidence střelců a nástřel'!F$7:F$107) &gt; 0, SUMIF('Evidence střelců a nástřel'!$D$7:$D$107,$A28,'Evidence střelců a nástřel'!F$7:F$107),""),"")</f>
        <v/>
      </c>
      <c r="E28" s="12" t="str">
        <f>IF($A28&lt;&gt;"", IF(SUMIF('Evidence střelců a nástřel'!$D$7:$D$107,$A28,'Evidence střelců a nástřel'!G$7:G$107) &gt; 0, SUMIF('Evidence střelců a nástřel'!$D$7:$D$107,$A28,'Evidence střelců a nástřel'!G$7:G$107),""),"")</f>
        <v/>
      </c>
      <c r="F28" s="12" t="str">
        <f>IF($A28&lt;&gt;"", IF(SUMIF('Evidence střelců a nástřel'!$D$7:$D$107,$A28,'Evidence střelců a nástřel'!H$7:H$107) &gt; 0, SUMIF('Evidence střelců a nástřel'!$D$7:$D$107,$A28,'Evidence střelců a nástřel'!H$7:H$107),""),"")</f>
        <v/>
      </c>
      <c r="G28" s="12" t="str">
        <f>IF($A28&lt;&gt;"", IF(SUMIF('Evidence střelců a nástřel'!$D$7:$D$107,$A28,'Evidence střelců a nástřel'!I$7:I$107) &gt; 0, SUMIF('Evidence střelců a nástřel'!$D$7:$D$107,$A28,'Evidence střelců a nástřel'!I$7:I$107),""),"")</f>
        <v/>
      </c>
      <c r="H28" s="12" t="str">
        <f>IF($A28&lt;&gt;"", IF(SUMIF('Evidence střelců a nástřel'!$D$7:$D$107,$A28,'Evidence střelců a nástřel'!J$7:J$107) &gt; 0, SUMIF('Evidence střelců a nástřel'!$D$7:$D$107,$A28,'Evidence střelců a nástřel'!J$7:J$107),""),"")</f>
        <v/>
      </c>
      <c r="I28" s="12" t="str">
        <f>IF($A28&lt;&gt;"", IF(SUMIF('Evidence střelců a nástřel'!$D$7:$D$107,$A28,'Evidence střelců a nástřel'!K$7:K$107) &gt; 0, SUMIF('Evidence střelců a nástřel'!$D$7:$D$107,$A28,'Evidence střelců a nástřel'!K$7:K$107),""),"")</f>
        <v/>
      </c>
      <c r="J28" s="12" t="str">
        <f>IF($A28&lt;&gt;"", IF(SUMIF('Evidence střelců a nástřel'!$D$7:$D$107,$A28,'Evidence střelců a nástřel'!L$7:L$107) &gt; 0, SUMIF('Evidence střelců a nástřel'!$D$7:$D$107,$A28,'Evidence střelců a nástřel'!L$7:L$107),""),"")</f>
        <v/>
      </c>
      <c r="K28" s="12" t="str">
        <f>IF($A28&lt;&gt;"", IF(SUMIF('Evidence střelců a nástřel'!$D$7:$D$107,$A28,'Evidence střelců a nástřel'!M$7:M$107) &gt; 0, SUMIF('Evidence střelců a nástřel'!$D$7:$D$107,$A28,'Evidence střelců a nástřel'!M$7:M$107),""),"")</f>
        <v/>
      </c>
      <c r="L28" s="12" t="str">
        <f>IF($A28&lt;&gt;"", IF(SUMIF('Evidence střelců a nástřel'!$D$7:$D$107,$A28,'Evidence střelců a nástřel'!N$7:N$107) &gt; 0, SUMIF('Evidence střelců a nástřel'!$D$7:$D$107,$A28,'Evidence střelců a nástřel'!N$7:N$107),""),"")</f>
        <v/>
      </c>
      <c r="M28" s="12" t="str">
        <f>IF($A28&lt;&gt;"", IF(SUMIF('Evidence střelců a nástřel'!$D$7:$D$107,$A28,'Evidence střelců a nástřel'!O$7:O$107) &gt; 0, SUMIF('Evidence střelců a nástřel'!$D$7:$D$107,$A28,'Evidence střelců a nástřel'!O$7:O$107),""),"")</f>
        <v/>
      </c>
      <c r="N28" s="23"/>
      <c r="O28" s="12" t="str">
        <f t="shared" si="0"/>
        <v/>
      </c>
      <c r="P28" s="12" t="str">
        <f>IF(AND(COUNT(D28:N28) &gt; 0, B28&lt;&gt;"MZ"), 'Pomocné pořadí družstva'!N28, "")</f>
        <v/>
      </c>
      <c r="Q28" s="12" t="str">
        <f>IF(A28&lt;&gt;"", COUNTIF('Evidence střelců a nástřel'!$D$7:$D$107,A28),"")</f>
        <v/>
      </c>
      <c r="R28" s="23"/>
      <c r="S28" t="str">
        <f>IF(AND($O28 &lt;&gt;"", 'Pomocné pořadí družstva'!$R28 &gt;1),  "Rozstřel: "&amp; ('Pomocné pořadí družstva'!$R28) &amp;" o " &amp; P28 &amp; ". - " &amp; ($P28 + 'Pomocné pořadí družstva'!$R28 - 1) &amp; ". místo","")</f>
        <v/>
      </c>
    </row>
    <row r="29" spans="1:19">
      <c r="A29" s="12" t="str">
        <f>IF(A28&lt;&gt;"",IF(ISNUMBER(MATCH(A28+1,'Evidence střelců a nástřel'!$D$7:$D$107,0)),  INDEX('Evidence střelců a nástřel'!$D$7:$D$107,  MATCH(A28+1,'Evidence střelců a nástřel'!$D$7:$D$107,0)),""),"")</f>
        <v/>
      </c>
      <c r="B29" s="23"/>
      <c r="C29" s="20" t="str">
        <f xml:space="preserve"> IF(A29&lt;&gt;"", IF(R29&lt;&gt;"", R29 &amp; " ve složení ","") &amp; TRIM(INDEX('Evidence střelců a nástřel'!$U$7:$U$107, MATCH($A29, 'Evidence střelců a nástřel'!$D$7:$D$107,0))),"")</f>
        <v/>
      </c>
      <c r="D29" s="12" t="str">
        <f>IF($A29&lt;&gt;"", IF(SUMIF('Evidence střelců a nástřel'!$D$7:$D$107,$A29,'Evidence střelců a nástřel'!F$7:F$107) &gt; 0, SUMIF('Evidence střelců a nástřel'!$D$7:$D$107,$A29,'Evidence střelců a nástřel'!F$7:F$107),""),"")</f>
        <v/>
      </c>
      <c r="E29" s="12" t="str">
        <f>IF($A29&lt;&gt;"", IF(SUMIF('Evidence střelců a nástřel'!$D$7:$D$107,$A29,'Evidence střelců a nástřel'!G$7:G$107) &gt; 0, SUMIF('Evidence střelců a nástřel'!$D$7:$D$107,$A29,'Evidence střelců a nástřel'!G$7:G$107),""),"")</f>
        <v/>
      </c>
      <c r="F29" s="12" t="str">
        <f>IF($A29&lt;&gt;"", IF(SUMIF('Evidence střelců a nástřel'!$D$7:$D$107,$A29,'Evidence střelců a nástřel'!H$7:H$107) &gt; 0, SUMIF('Evidence střelců a nástřel'!$D$7:$D$107,$A29,'Evidence střelců a nástřel'!H$7:H$107),""),"")</f>
        <v/>
      </c>
      <c r="G29" s="12" t="str">
        <f>IF($A29&lt;&gt;"", IF(SUMIF('Evidence střelců a nástřel'!$D$7:$D$107,$A29,'Evidence střelců a nástřel'!I$7:I$107) &gt; 0, SUMIF('Evidence střelců a nástřel'!$D$7:$D$107,$A29,'Evidence střelců a nástřel'!I$7:I$107),""),"")</f>
        <v/>
      </c>
      <c r="H29" s="12" t="str">
        <f>IF($A29&lt;&gt;"", IF(SUMIF('Evidence střelců a nástřel'!$D$7:$D$107,$A29,'Evidence střelců a nástřel'!J$7:J$107) &gt; 0, SUMIF('Evidence střelců a nástřel'!$D$7:$D$107,$A29,'Evidence střelců a nástřel'!J$7:J$107),""),"")</f>
        <v/>
      </c>
      <c r="I29" s="12" t="str">
        <f>IF($A29&lt;&gt;"", IF(SUMIF('Evidence střelců a nástřel'!$D$7:$D$107,$A29,'Evidence střelců a nástřel'!K$7:K$107) &gt; 0, SUMIF('Evidence střelců a nástřel'!$D$7:$D$107,$A29,'Evidence střelců a nástřel'!K$7:K$107),""),"")</f>
        <v/>
      </c>
      <c r="J29" s="12" t="str">
        <f>IF($A29&lt;&gt;"", IF(SUMIF('Evidence střelců a nástřel'!$D$7:$D$107,$A29,'Evidence střelců a nástřel'!L$7:L$107) &gt; 0, SUMIF('Evidence střelců a nástřel'!$D$7:$D$107,$A29,'Evidence střelců a nástřel'!L$7:L$107),""),"")</f>
        <v/>
      </c>
      <c r="K29" s="12" t="str">
        <f>IF($A29&lt;&gt;"", IF(SUMIF('Evidence střelců a nástřel'!$D$7:$D$107,$A29,'Evidence střelců a nástřel'!M$7:M$107) &gt; 0, SUMIF('Evidence střelců a nástřel'!$D$7:$D$107,$A29,'Evidence střelců a nástřel'!M$7:M$107),""),"")</f>
        <v/>
      </c>
      <c r="L29" s="12" t="str">
        <f>IF($A29&lt;&gt;"", IF(SUMIF('Evidence střelců a nástřel'!$D$7:$D$107,$A29,'Evidence střelců a nástřel'!N$7:N$107) &gt; 0, SUMIF('Evidence střelců a nástřel'!$D$7:$D$107,$A29,'Evidence střelců a nástřel'!N$7:N$107),""),"")</f>
        <v/>
      </c>
      <c r="M29" s="12" t="str">
        <f>IF($A29&lt;&gt;"", IF(SUMIF('Evidence střelců a nástřel'!$D$7:$D$107,$A29,'Evidence střelců a nástřel'!O$7:O$107) &gt; 0, SUMIF('Evidence střelců a nástřel'!$D$7:$D$107,$A29,'Evidence střelců a nástřel'!O$7:O$107),""),"")</f>
        <v/>
      </c>
      <c r="N29" s="23"/>
      <c r="O29" s="12" t="str">
        <f t="shared" si="0"/>
        <v/>
      </c>
      <c r="P29" s="12" t="str">
        <f>IF(AND(COUNT(D29:N29) &gt; 0, B29&lt;&gt;"MZ"), 'Pomocné pořadí družstva'!N29, "")</f>
        <v/>
      </c>
      <c r="Q29" s="12" t="str">
        <f>IF(A29&lt;&gt;"", COUNTIF('Evidence střelců a nástřel'!$D$7:$D$107,A29),"")</f>
        <v/>
      </c>
      <c r="R29" s="23"/>
      <c r="S29" t="str">
        <f>IF(AND($O29 &lt;&gt;"", 'Pomocné pořadí družstva'!$R29 &gt;1),  "Rozstřel: "&amp; ('Pomocné pořadí družstva'!$R29) &amp;" o " &amp; P29 &amp; ". - " &amp; ($P29 + 'Pomocné pořadí družstva'!$R29 - 1) &amp; ". místo","")</f>
        <v/>
      </c>
    </row>
    <row r="30" spans="1:19">
      <c r="A30" s="12" t="str">
        <f>IF(A29&lt;&gt;"",IF(ISNUMBER(MATCH(A29+1,'Evidence střelců a nástřel'!$D$7:$D$107,0)),  INDEX('Evidence střelců a nástřel'!$D$7:$D$107,  MATCH(A29+1,'Evidence střelců a nástřel'!$D$7:$D$107,0)),""),"")</f>
        <v/>
      </c>
      <c r="B30" s="23"/>
      <c r="C30" s="20" t="str">
        <f xml:space="preserve"> IF(A30&lt;&gt;"", IF(R30&lt;&gt;"", R30 &amp; " ve složení ","") &amp; TRIM(INDEX('Evidence střelců a nástřel'!$U$7:$U$107, MATCH($A30, 'Evidence střelců a nástřel'!$D$7:$D$107,0))),"")</f>
        <v/>
      </c>
      <c r="D30" s="12" t="str">
        <f>IF($A30&lt;&gt;"", IF(SUMIF('Evidence střelců a nástřel'!$D$7:$D$107,$A30,'Evidence střelců a nástřel'!F$7:F$107) &gt; 0, SUMIF('Evidence střelců a nástřel'!$D$7:$D$107,$A30,'Evidence střelců a nástřel'!F$7:F$107),""),"")</f>
        <v/>
      </c>
      <c r="E30" s="12" t="str">
        <f>IF($A30&lt;&gt;"", IF(SUMIF('Evidence střelců a nástřel'!$D$7:$D$107,$A30,'Evidence střelců a nástřel'!G$7:G$107) &gt; 0, SUMIF('Evidence střelců a nástřel'!$D$7:$D$107,$A30,'Evidence střelců a nástřel'!G$7:G$107),""),"")</f>
        <v/>
      </c>
      <c r="F30" s="12" t="str">
        <f>IF($A30&lt;&gt;"", IF(SUMIF('Evidence střelců a nástřel'!$D$7:$D$107,$A30,'Evidence střelců a nástřel'!H$7:H$107) &gt; 0, SUMIF('Evidence střelců a nástřel'!$D$7:$D$107,$A30,'Evidence střelců a nástřel'!H$7:H$107),""),"")</f>
        <v/>
      </c>
      <c r="G30" s="12" t="str">
        <f>IF($A30&lt;&gt;"", IF(SUMIF('Evidence střelců a nástřel'!$D$7:$D$107,$A30,'Evidence střelců a nástřel'!I$7:I$107) &gt; 0, SUMIF('Evidence střelců a nástřel'!$D$7:$D$107,$A30,'Evidence střelců a nástřel'!I$7:I$107),""),"")</f>
        <v/>
      </c>
      <c r="H30" s="12" t="str">
        <f>IF($A30&lt;&gt;"", IF(SUMIF('Evidence střelců a nástřel'!$D$7:$D$107,$A30,'Evidence střelců a nástřel'!J$7:J$107) &gt; 0, SUMIF('Evidence střelců a nástřel'!$D$7:$D$107,$A30,'Evidence střelců a nástřel'!J$7:J$107),""),"")</f>
        <v/>
      </c>
      <c r="I30" s="12" t="str">
        <f>IF($A30&lt;&gt;"", IF(SUMIF('Evidence střelců a nástřel'!$D$7:$D$107,$A30,'Evidence střelců a nástřel'!K$7:K$107) &gt; 0, SUMIF('Evidence střelců a nástřel'!$D$7:$D$107,$A30,'Evidence střelců a nástřel'!K$7:K$107),""),"")</f>
        <v/>
      </c>
      <c r="J30" s="12" t="str">
        <f>IF($A30&lt;&gt;"", IF(SUMIF('Evidence střelců a nástřel'!$D$7:$D$107,$A30,'Evidence střelců a nástřel'!L$7:L$107) &gt; 0, SUMIF('Evidence střelců a nástřel'!$D$7:$D$107,$A30,'Evidence střelců a nástřel'!L$7:L$107),""),"")</f>
        <v/>
      </c>
      <c r="K30" s="12" t="str">
        <f>IF($A30&lt;&gt;"", IF(SUMIF('Evidence střelců a nástřel'!$D$7:$D$107,$A30,'Evidence střelců a nástřel'!M$7:M$107) &gt; 0, SUMIF('Evidence střelců a nástřel'!$D$7:$D$107,$A30,'Evidence střelců a nástřel'!M$7:M$107),""),"")</f>
        <v/>
      </c>
      <c r="L30" s="12" t="str">
        <f>IF($A30&lt;&gt;"", IF(SUMIF('Evidence střelců a nástřel'!$D$7:$D$107,$A30,'Evidence střelců a nástřel'!N$7:N$107) &gt; 0, SUMIF('Evidence střelců a nástřel'!$D$7:$D$107,$A30,'Evidence střelců a nástřel'!N$7:N$107),""),"")</f>
        <v/>
      </c>
      <c r="M30" s="12" t="str">
        <f>IF($A30&lt;&gt;"", IF(SUMIF('Evidence střelců a nástřel'!$D$7:$D$107,$A30,'Evidence střelců a nástřel'!O$7:O$107) &gt; 0, SUMIF('Evidence střelců a nástřel'!$D$7:$D$107,$A30,'Evidence střelců a nástřel'!O$7:O$107),""),"")</f>
        <v/>
      </c>
      <c r="N30" s="23"/>
      <c r="O30" s="12" t="str">
        <f t="shared" si="0"/>
        <v/>
      </c>
      <c r="P30" s="12" t="str">
        <f>IF(AND(COUNT(D30:N30) &gt; 0, B30&lt;&gt;"MZ"), 'Pomocné pořadí družstva'!N30, "")</f>
        <v/>
      </c>
      <c r="Q30" s="12" t="str">
        <f>IF(A30&lt;&gt;"", COUNTIF('Evidence střelců a nástřel'!$D$7:$D$107,A30),"")</f>
        <v/>
      </c>
      <c r="R30" s="23"/>
      <c r="S30" t="str">
        <f>IF(AND($O30 &lt;&gt;"", 'Pomocné pořadí družstva'!$R30 &gt;1),  "Rozstřel: "&amp; ('Pomocné pořadí družstva'!$R30) &amp;" o " &amp; P30 &amp; ". - " &amp; ($P30 + 'Pomocné pořadí družstva'!$R30 - 1) &amp; ". místo","")</f>
        <v/>
      </c>
    </row>
    <row r="31" spans="1:19">
      <c r="A31" s="12" t="str">
        <f>IF(A30&lt;&gt;"",IF(ISNUMBER(MATCH(A30+1,'Evidence střelců a nástřel'!$D$7:$D$107,0)),  INDEX('Evidence střelců a nástřel'!$D$7:$D$107,  MATCH(A30+1,'Evidence střelců a nástřel'!$D$7:$D$107,0)),""),"")</f>
        <v/>
      </c>
      <c r="B31" s="23"/>
      <c r="C31" s="20" t="str">
        <f xml:space="preserve"> IF(A31&lt;&gt;"", IF(R31&lt;&gt;"", R31 &amp; " ve složení ","") &amp; TRIM(INDEX('Evidence střelců a nástřel'!$U$7:$U$107, MATCH($A31, 'Evidence střelců a nástřel'!$D$7:$D$107,0))),"")</f>
        <v/>
      </c>
      <c r="D31" s="12" t="str">
        <f>IF($A31&lt;&gt;"", IF(SUMIF('Evidence střelců a nástřel'!$D$7:$D$107,$A31,'Evidence střelců a nástřel'!F$7:F$107) &gt; 0, SUMIF('Evidence střelců a nástřel'!$D$7:$D$107,$A31,'Evidence střelců a nástřel'!F$7:F$107),""),"")</f>
        <v/>
      </c>
      <c r="E31" s="12" t="str">
        <f>IF($A31&lt;&gt;"", IF(SUMIF('Evidence střelců a nástřel'!$D$7:$D$107,$A31,'Evidence střelců a nástřel'!G$7:G$107) &gt; 0, SUMIF('Evidence střelců a nástřel'!$D$7:$D$107,$A31,'Evidence střelců a nástřel'!G$7:G$107),""),"")</f>
        <v/>
      </c>
      <c r="F31" s="12" t="str">
        <f>IF($A31&lt;&gt;"", IF(SUMIF('Evidence střelců a nástřel'!$D$7:$D$107,$A31,'Evidence střelců a nástřel'!H$7:H$107) &gt; 0, SUMIF('Evidence střelců a nástřel'!$D$7:$D$107,$A31,'Evidence střelců a nástřel'!H$7:H$107),""),"")</f>
        <v/>
      </c>
      <c r="G31" s="12" t="str">
        <f>IF($A31&lt;&gt;"", IF(SUMIF('Evidence střelců a nástřel'!$D$7:$D$107,$A31,'Evidence střelců a nástřel'!I$7:I$107) &gt; 0, SUMIF('Evidence střelců a nástřel'!$D$7:$D$107,$A31,'Evidence střelců a nástřel'!I$7:I$107),""),"")</f>
        <v/>
      </c>
      <c r="H31" s="12" t="str">
        <f>IF($A31&lt;&gt;"", IF(SUMIF('Evidence střelců a nástřel'!$D$7:$D$107,$A31,'Evidence střelců a nástřel'!J$7:J$107) &gt; 0, SUMIF('Evidence střelců a nástřel'!$D$7:$D$107,$A31,'Evidence střelců a nástřel'!J$7:J$107),""),"")</f>
        <v/>
      </c>
      <c r="I31" s="12" t="str">
        <f>IF($A31&lt;&gt;"", IF(SUMIF('Evidence střelců a nástřel'!$D$7:$D$107,$A31,'Evidence střelců a nástřel'!K$7:K$107) &gt; 0, SUMIF('Evidence střelců a nástřel'!$D$7:$D$107,$A31,'Evidence střelců a nástřel'!K$7:K$107),""),"")</f>
        <v/>
      </c>
      <c r="J31" s="12" t="str">
        <f>IF($A31&lt;&gt;"", IF(SUMIF('Evidence střelců a nástřel'!$D$7:$D$107,$A31,'Evidence střelců a nástřel'!L$7:L$107) &gt; 0, SUMIF('Evidence střelců a nástřel'!$D$7:$D$107,$A31,'Evidence střelců a nástřel'!L$7:L$107),""),"")</f>
        <v/>
      </c>
      <c r="K31" s="12" t="str">
        <f>IF($A31&lt;&gt;"", IF(SUMIF('Evidence střelců a nástřel'!$D$7:$D$107,$A31,'Evidence střelců a nástřel'!M$7:M$107) &gt; 0, SUMIF('Evidence střelců a nástřel'!$D$7:$D$107,$A31,'Evidence střelců a nástřel'!M$7:M$107),""),"")</f>
        <v/>
      </c>
      <c r="L31" s="12" t="str">
        <f>IF($A31&lt;&gt;"", IF(SUMIF('Evidence střelců a nástřel'!$D$7:$D$107,$A31,'Evidence střelců a nástřel'!N$7:N$107) &gt; 0, SUMIF('Evidence střelců a nástřel'!$D$7:$D$107,$A31,'Evidence střelců a nástřel'!N$7:N$107),""),"")</f>
        <v/>
      </c>
      <c r="M31" s="12" t="str">
        <f>IF($A31&lt;&gt;"", IF(SUMIF('Evidence střelců a nástřel'!$D$7:$D$107,$A31,'Evidence střelců a nástřel'!O$7:O$107) &gt; 0, SUMIF('Evidence střelců a nástřel'!$D$7:$D$107,$A31,'Evidence střelců a nástřel'!O$7:O$107),""),"")</f>
        <v/>
      </c>
      <c r="N31" s="23"/>
      <c r="O31" s="12" t="str">
        <f t="shared" si="0"/>
        <v/>
      </c>
      <c r="P31" s="12" t="str">
        <f>IF(AND(COUNT(D31:N31) &gt; 0, B31&lt;&gt;"MZ"), 'Pomocné pořadí družstva'!N31, "")</f>
        <v/>
      </c>
      <c r="Q31" s="12" t="str">
        <f>IF(A31&lt;&gt;"", COUNTIF('Evidence střelců a nástřel'!$D$7:$D$107,A31),"")</f>
        <v/>
      </c>
      <c r="R31" s="23"/>
      <c r="S31" t="str">
        <f>IF(AND($O31 &lt;&gt;"", 'Pomocné pořadí družstva'!$R31 &gt;1),  "Rozstřel: "&amp; ('Pomocné pořadí družstva'!$R31) &amp;" o " &amp; P31 &amp; ". - " &amp; ($P31 + 'Pomocné pořadí družstva'!$R31 - 1) &amp; ". místo","")</f>
        <v/>
      </c>
    </row>
    <row r="32" spans="1:19">
      <c r="A32" s="12" t="str">
        <f>IF(A31&lt;&gt;"",IF(ISNUMBER(MATCH(A31+1,'Evidence střelců a nástřel'!$D$7:$D$107,0)),  INDEX('Evidence střelců a nástřel'!$D$7:$D$107,  MATCH(A31+1,'Evidence střelců a nástřel'!$D$7:$D$107,0)),""),"")</f>
        <v/>
      </c>
      <c r="B32" s="23"/>
      <c r="C32" s="20" t="str">
        <f xml:space="preserve"> IF(A32&lt;&gt;"", IF(R32&lt;&gt;"", R32 &amp; " ve složení ","") &amp; TRIM(INDEX('Evidence střelců a nástřel'!$U$7:$U$107, MATCH($A32, 'Evidence střelců a nástřel'!$D$7:$D$107,0))),"")</f>
        <v/>
      </c>
      <c r="D32" s="12" t="str">
        <f>IF($A32&lt;&gt;"", IF(SUMIF('Evidence střelců a nástřel'!$D$7:$D$107,$A32,'Evidence střelců a nástřel'!F$7:F$107) &gt; 0, SUMIF('Evidence střelců a nástřel'!$D$7:$D$107,$A32,'Evidence střelců a nástřel'!F$7:F$107),""),"")</f>
        <v/>
      </c>
      <c r="E32" s="12" t="str">
        <f>IF($A32&lt;&gt;"", IF(SUMIF('Evidence střelců a nástřel'!$D$7:$D$107,$A32,'Evidence střelců a nástřel'!G$7:G$107) &gt; 0, SUMIF('Evidence střelců a nástřel'!$D$7:$D$107,$A32,'Evidence střelců a nástřel'!G$7:G$107),""),"")</f>
        <v/>
      </c>
      <c r="F32" s="12" t="str">
        <f>IF($A32&lt;&gt;"", IF(SUMIF('Evidence střelců a nástřel'!$D$7:$D$107,$A32,'Evidence střelců a nástřel'!H$7:H$107) &gt; 0, SUMIF('Evidence střelců a nástřel'!$D$7:$D$107,$A32,'Evidence střelců a nástřel'!H$7:H$107),""),"")</f>
        <v/>
      </c>
      <c r="G32" s="12" t="str">
        <f>IF($A32&lt;&gt;"", IF(SUMIF('Evidence střelců a nástřel'!$D$7:$D$107,$A32,'Evidence střelců a nástřel'!I$7:I$107) &gt; 0, SUMIF('Evidence střelců a nástřel'!$D$7:$D$107,$A32,'Evidence střelců a nástřel'!I$7:I$107),""),"")</f>
        <v/>
      </c>
      <c r="H32" s="12" t="str">
        <f>IF($A32&lt;&gt;"", IF(SUMIF('Evidence střelců a nástřel'!$D$7:$D$107,$A32,'Evidence střelců a nástřel'!J$7:J$107) &gt; 0, SUMIF('Evidence střelců a nástřel'!$D$7:$D$107,$A32,'Evidence střelců a nástřel'!J$7:J$107),""),"")</f>
        <v/>
      </c>
      <c r="I32" s="12" t="str">
        <f>IF($A32&lt;&gt;"", IF(SUMIF('Evidence střelců a nástřel'!$D$7:$D$107,$A32,'Evidence střelců a nástřel'!K$7:K$107) &gt; 0, SUMIF('Evidence střelců a nástřel'!$D$7:$D$107,$A32,'Evidence střelců a nástřel'!K$7:K$107),""),"")</f>
        <v/>
      </c>
      <c r="J32" s="12" t="str">
        <f>IF($A32&lt;&gt;"", IF(SUMIF('Evidence střelců a nástřel'!$D$7:$D$107,$A32,'Evidence střelců a nástřel'!L$7:L$107) &gt; 0, SUMIF('Evidence střelců a nástřel'!$D$7:$D$107,$A32,'Evidence střelců a nástřel'!L$7:L$107),""),"")</f>
        <v/>
      </c>
      <c r="K32" s="12" t="str">
        <f>IF($A32&lt;&gt;"", IF(SUMIF('Evidence střelců a nástřel'!$D$7:$D$107,$A32,'Evidence střelců a nástřel'!M$7:M$107) &gt; 0, SUMIF('Evidence střelců a nástřel'!$D$7:$D$107,$A32,'Evidence střelců a nástřel'!M$7:M$107),""),"")</f>
        <v/>
      </c>
      <c r="L32" s="12" t="str">
        <f>IF($A32&lt;&gt;"", IF(SUMIF('Evidence střelců a nástřel'!$D$7:$D$107,$A32,'Evidence střelců a nástřel'!N$7:N$107) &gt; 0, SUMIF('Evidence střelců a nástřel'!$D$7:$D$107,$A32,'Evidence střelců a nástřel'!N$7:N$107),""),"")</f>
        <v/>
      </c>
      <c r="M32" s="12" t="str">
        <f>IF($A32&lt;&gt;"", IF(SUMIF('Evidence střelců a nástřel'!$D$7:$D$107,$A32,'Evidence střelců a nástřel'!O$7:O$107) &gt; 0, SUMIF('Evidence střelců a nástřel'!$D$7:$D$107,$A32,'Evidence střelců a nástřel'!O$7:O$107),""),"")</f>
        <v/>
      </c>
      <c r="N32" s="23"/>
      <c r="O32" s="12" t="str">
        <f t="shared" si="0"/>
        <v/>
      </c>
      <c r="P32" s="12" t="str">
        <f>IF(AND(COUNT(D32:N32) &gt; 0, B32&lt;&gt;"MZ"), 'Pomocné pořadí družstva'!N32, "")</f>
        <v/>
      </c>
      <c r="Q32" s="12" t="str">
        <f>IF(A32&lt;&gt;"", COUNTIF('Evidence střelců a nástřel'!$D$7:$D$107,A32),"")</f>
        <v/>
      </c>
      <c r="R32" s="23"/>
      <c r="S32" t="str">
        <f>IF(AND($O32 &lt;&gt;"", 'Pomocné pořadí družstva'!$R32 &gt;1),  "Rozstřel: "&amp; ('Pomocné pořadí družstva'!$R32) &amp;" o " &amp; P32 &amp; ". - " &amp; ($P32 + 'Pomocné pořadí družstva'!$R32 - 1) &amp; ". místo","")</f>
        <v/>
      </c>
    </row>
    <row r="33" spans="1:19">
      <c r="A33" s="12" t="str">
        <f>IF(A32&lt;&gt;"",IF(ISNUMBER(MATCH(A32+1,'Evidence střelců a nástřel'!$D$7:$D$107,0)),  INDEX('Evidence střelců a nástřel'!$D$7:$D$107,  MATCH(A32+1,'Evidence střelců a nástřel'!$D$7:$D$107,0)),""),"")</f>
        <v/>
      </c>
      <c r="B33" s="23"/>
      <c r="C33" s="20" t="str">
        <f xml:space="preserve"> IF(A33&lt;&gt;"", IF(R33&lt;&gt;"", R33 &amp; " ve složení ","") &amp; TRIM(INDEX('Evidence střelců a nástřel'!$U$7:$U$107, MATCH($A33, 'Evidence střelců a nástřel'!$D$7:$D$107,0))),"")</f>
        <v/>
      </c>
      <c r="D33" s="12" t="str">
        <f>IF($A33&lt;&gt;"", IF(SUMIF('Evidence střelců a nástřel'!$D$7:$D$107,$A33,'Evidence střelců a nástřel'!F$7:F$107) &gt; 0, SUMIF('Evidence střelců a nástřel'!$D$7:$D$107,$A33,'Evidence střelců a nástřel'!F$7:F$107),""),"")</f>
        <v/>
      </c>
      <c r="E33" s="12" t="str">
        <f>IF($A33&lt;&gt;"", IF(SUMIF('Evidence střelců a nástřel'!$D$7:$D$107,$A33,'Evidence střelců a nástřel'!G$7:G$107) &gt; 0, SUMIF('Evidence střelců a nástřel'!$D$7:$D$107,$A33,'Evidence střelců a nástřel'!G$7:G$107),""),"")</f>
        <v/>
      </c>
      <c r="F33" s="12" t="str">
        <f>IF($A33&lt;&gt;"", IF(SUMIF('Evidence střelců a nástřel'!$D$7:$D$107,$A33,'Evidence střelců a nástřel'!H$7:H$107) &gt; 0, SUMIF('Evidence střelců a nástřel'!$D$7:$D$107,$A33,'Evidence střelců a nástřel'!H$7:H$107),""),"")</f>
        <v/>
      </c>
      <c r="G33" s="12" t="str">
        <f>IF($A33&lt;&gt;"", IF(SUMIF('Evidence střelců a nástřel'!$D$7:$D$107,$A33,'Evidence střelců a nástřel'!I$7:I$107) &gt; 0, SUMIF('Evidence střelců a nástřel'!$D$7:$D$107,$A33,'Evidence střelců a nástřel'!I$7:I$107),""),"")</f>
        <v/>
      </c>
      <c r="H33" s="12" t="str">
        <f>IF($A33&lt;&gt;"", IF(SUMIF('Evidence střelců a nástřel'!$D$7:$D$107,$A33,'Evidence střelců a nástřel'!J$7:J$107) &gt; 0, SUMIF('Evidence střelců a nástřel'!$D$7:$D$107,$A33,'Evidence střelců a nástřel'!J$7:J$107),""),"")</f>
        <v/>
      </c>
      <c r="I33" s="12" t="str">
        <f>IF($A33&lt;&gt;"", IF(SUMIF('Evidence střelců a nástřel'!$D$7:$D$107,$A33,'Evidence střelců a nástřel'!K$7:K$107) &gt; 0, SUMIF('Evidence střelců a nástřel'!$D$7:$D$107,$A33,'Evidence střelců a nástřel'!K$7:K$107),""),"")</f>
        <v/>
      </c>
      <c r="J33" s="12" t="str">
        <f>IF($A33&lt;&gt;"", IF(SUMIF('Evidence střelců a nástřel'!$D$7:$D$107,$A33,'Evidence střelců a nástřel'!L$7:L$107) &gt; 0, SUMIF('Evidence střelců a nástřel'!$D$7:$D$107,$A33,'Evidence střelců a nástřel'!L$7:L$107),""),"")</f>
        <v/>
      </c>
      <c r="K33" s="12" t="str">
        <f>IF($A33&lt;&gt;"", IF(SUMIF('Evidence střelců a nástřel'!$D$7:$D$107,$A33,'Evidence střelců a nástřel'!M$7:M$107) &gt; 0, SUMIF('Evidence střelců a nástřel'!$D$7:$D$107,$A33,'Evidence střelců a nástřel'!M$7:M$107),""),"")</f>
        <v/>
      </c>
      <c r="L33" s="12" t="str">
        <f>IF($A33&lt;&gt;"", IF(SUMIF('Evidence střelců a nástřel'!$D$7:$D$107,$A33,'Evidence střelců a nástřel'!N$7:N$107) &gt; 0, SUMIF('Evidence střelců a nástřel'!$D$7:$D$107,$A33,'Evidence střelců a nástřel'!N$7:N$107),""),"")</f>
        <v/>
      </c>
      <c r="M33" s="12" t="str">
        <f>IF($A33&lt;&gt;"", IF(SUMIF('Evidence střelců a nástřel'!$D$7:$D$107,$A33,'Evidence střelců a nástřel'!O$7:O$107) &gt; 0, SUMIF('Evidence střelců a nástřel'!$D$7:$D$107,$A33,'Evidence střelců a nástřel'!O$7:O$107),""),"")</f>
        <v/>
      </c>
      <c r="N33" s="23"/>
      <c r="O33" s="12" t="str">
        <f t="shared" si="0"/>
        <v/>
      </c>
      <c r="P33" s="12" t="str">
        <f>IF(AND(COUNT(D33:N33) &gt; 0, B33&lt;&gt;"MZ"), 'Pomocné pořadí družstva'!N33, "")</f>
        <v/>
      </c>
      <c r="Q33" s="12" t="str">
        <f>IF(A33&lt;&gt;"", COUNTIF('Evidence střelců a nástřel'!$D$7:$D$107,A33),"")</f>
        <v/>
      </c>
      <c r="R33" s="23"/>
      <c r="S33" t="str">
        <f>IF(AND($O33 &lt;&gt;"", 'Pomocné pořadí družstva'!$R33 &gt;1),  "Rozstřel: "&amp; ('Pomocné pořadí družstva'!$R33) &amp;" o " &amp; P33 &amp; ". - " &amp; ($P33 + 'Pomocné pořadí družstva'!$R33 - 1) &amp; ". místo","")</f>
        <v/>
      </c>
    </row>
    <row r="34" spans="1:19">
      <c r="A34" s="12" t="str">
        <f>IF(A33&lt;&gt;"",IF(ISNUMBER(MATCH(A33+1,'Evidence střelců a nástřel'!$D$7:$D$107,0)),  INDEX('Evidence střelců a nástřel'!$D$7:$D$107,  MATCH(A33+1,'Evidence střelců a nástřel'!$D$7:$D$107,0)),""),"")</f>
        <v/>
      </c>
      <c r="B34" s="23"/>
      <c r="C34" s="20" t="str">
        <f xml:space="preserve"> IF(A34&lt;&gt;"", IF(R34&lt;&gt;"", R34 &amp; " ve složení ","") &amp; TRIM(INDEX('Evidence střelců a nástřel'!$U$7:$U$107, MATCH($A34, 'Evidence střelců a nástřel'!$D$7:$D$107,0))),"")</f>
        <v/>
      </c>
      <c r="D34" s="12" t="str">
        <f>IF($A34&lt;&gt;"", IF(SUMIF('Evidence střelců a nástřel'!$D$7:$D$107,$A34,'Evidence střelců a nástřel'!F$7:F$107) &gt; 0, SUMIF('Evidence střelců a nástřel'!$D$7:$D$107,$A34,'Evidence střelců a nástřel'!F$7:F$107),""),"")</f>
        <v/>
      </c>
      <c r="E34" s="12" t="str">
        <f>IF($A34&lt;&gt;"", IF(SUMIF('Evidence střelců a nástřel'!$D$7:$D$107,$A34,'Evidence střelců a nástřel'!G$7:G$107) &gt; 0, SUMIF('Evidence střelců a nástřel'!$D$7:$D$107,$A34,'Evidence střelců a nástřel'!G$7:G$107),""),"")</f>
        <v/>
      </c>
      <c r="F34" s="12" t="str">
        <f>IF($A34&lt;&gt;"", IF(SUMIF('Evidence střelců a nástřel'!$D$7:$D$107,$A34,'Evidence střelců a nástřel'!H$7:H$107) &gt; 0, SUMIF('Evidence střelců a nástřel'!$D$7:$D$107,$A34,'Evidence střelců a nástřel'!H$7:H$107),""),"")</f>
        <v/>
      </c>
      <c r="G34" s="12" t="str">
        <f>IF($A34&lt;&gt;"", IF(SUMIF('Evidence střelců a nástřel'!$D$7:$D$107,$A34,'Evidence střelců a nástřel'!I$7:I$107) &gt; 0, SUMIF('Evidence střelců a nástřel'!$D$7:$D$107,$A34,'Evidence střelců a nástřel'!I$7:I$107),""),"")</f>
        <v/>
      </c>
      <c r="H34" s="12" t="str">
        <f>IF($A34&lt;&gt;"", IF(SUMIF('Evidence střelců a nástřel'!$D$7:$D$107,$A34,'Evidence střelců a nástřel'!J$7:J$107) &gt; 0, SUMIF('Evidence střelců a nástřel'!$D$7:$D$107,$A34,'Evidence střelců a nástřel'!J$7:J$107),""),"")</f>
        <v/>
      </c>
      <c r="I34" s="12" t="str">
        <f>IF($A34&lt;&gt;"", IF(SUMIF('Evidence střelců a nástřel'!$D$7:$D$107,$A34,'Evidence střelců a nástřel'!K$7:K$107) &gt; 0, SUMIF('Evidence střelců a nástřel'!$D$7:$D$107,$A34,'Evidence střelců a nástřel'!K$7:K$107),""),"")</f>
        <v/>
      </c>
      <c r="J34" s="12" t="str">
        <f>IF($A34&lt;&gt;"", IF(SUMIF('Evidence střelců a nástřel'!$D$7:$D$107,$A34,'Evidence střelců a nástřel'!L$7:L$107) &gt; 0, SUMIF('Evidence střelců a nástřel'!$D$7:$D$107,$A34,'Evidence střelců a nástřel'!L$7:L$107),""),"")</f>
        <v/>
      </c>
      <c r="K34" s="12" t="str">
        <f>IF($A34&lt;&gt;"", IF(SUMIF('Evidence střelců a nástřel'!$D$7:$D$107,$A34,'Evidence střelců a nástřel'!M$7:M$107) &gt; 0, SUMIF('Evidence střelců a nástřel'!$D$7:$D$107,$A34,'Evidence střelců a nástřel'!M$7:M$107),""),"")</f>
        <v/>
      </c>
      <c r="L34" s="12" t="str">
        <f>IF($A34&lt;&gt;"", IF(SUMIF('Evidence střelců a nástřel'!$D$7:$D$107,$A34,'Evidence střelců a nástřel'!N$7:N$107) &gt; 0, SUMIF('Evidence střelců a nástřel'!$D$7:$D$107,$A34,'Evidence střelců a nástřel'!N$7:N$107),""),"")</f>
        <v/>
      </c>
      <c r="M34" s="12" t="str">
        <f>IF($A34&lt;&gt;"", IF(SUMIF('Evidence střelců a nástřel'!$D$7:$D$107,$A34,'Evidence střelců a nástřel'!O$7:O$107) &gt; 0, SUMIF('Evidence střelců a nástřel'!$D$7:$D$107,$A34,'Evidence střelců a nástřel'!O$7:O$107),""),"")</f>
        <v/>
      </c>
      <c r="N34" s="23"/>
      <c r="O34" s="12" t="str">
        <f t="shared" si="0"/>
        <v/>
      </c>
      <c r="P34" s="12" t="str">
        <f>IF(AND(COUNT(D34:N34) &gt; 0, B34&lt;&gt;"MZ"), 'Pomocné pořadí družstva'!N34, "")</f>
        <v/>
      </c>
      <c r="Q34" s="12" t="str">
        <f>IF(A34&lt;&gt;"", COUNTIF('Evidence střelců a nástřel'!$D$7:$D$107,A34),"")</f>
        <v/>
      </c>
      <c r="R34" s="23"/>
      <c r="S34" t="str">
        <f>IF(AND($O34 &lt;&gt;"", 'Pomocné pořadí družstva'!$R34 &gt;1),  "Rozstřel: "&amp; ('Pomocné pořadí družstva'!$R34) &amp;" o " &amp; P34 &amp; ". - " &amp; ($P34 + 'Pomocné pořadí družstva'!$R34 - 1) &amp; ". místo","")</f>
        <v/>
      </c>
    </row>
    <row r="35" spans="1:19">
      <c r="A35" s="12" t="str">
        <f>IF(A34&lt;&gt;"",IF(ISNUMBER(MATCH(A34+1,'Evidence střelců a nástřel'!$D$7:$D$107,0)),  INDEX('Evidence střelců a nástřel'!$D$7:$D$107,  MATCH(A34+1,'Evidence střelců a nástřel'!$D$7:$D$107,0)),""),"")</f>
        <v/>
      </c>
      <c r="B35" s="23"/>
      <c r="C35" s="20" t="str">
        <f xml:space="preserve"> IF(A35&lt;&gt;"", IF(R35&lt;&gt;"", R35 &amp; " ve složení ","") &amp; TRIM(INDEX('Evidence střelců a nástřel'!$U$7:$U$107, MATCH($A35, 'Evidence střelců a nástřel'!$D$7:$D$107,0))),"")</f>
        <v/>
      </c>
      <c r="D35" s="12" t="str">
        <f>IF($A35&lt;&gt;"", IF(SUMIF('Evidence střelců a nástřel'!$D$7:$D$107,$A35,'Evidence střelců a nástřel'!F$7:F$107) &gt; 0, SUMIF('Evidence střelců a nástřel'!$D$7:$D$107,$A35,'Evidence střelců a nástřel'!F$7:F$107),""),"")</f>
        <v/>
      </c>
      <c r="E35" s="12" t="str">
        <f>IF($A35&lt;&gt;"", IF(SUMIF('Evidence střelců a nástřel'!$D$7:$D$107,$A35,'Evidence střelců a nástřel'!G$7:G$107) &gt; 0, SUMIF('Evidence střelců a nástřel'!$D$7:$D$107,$A35,'Evidence střelců a nástřel'!G$7:G$107),""),"")</f>
        <v/>
      </c>
      <c r="F35" s="12" t="str">
        <f>IF($A35&lt;&gt;"", IF(SUMIF('Evidence střelců a nástřel'!$D$7:$D$107,$A35,'Evidence střelců a nástřel'!H$7:H$107) &gt; 0, SUMIF('Evidence střelců a nástřel'!$D$7:$D$107,$A35,'Evidence střelců a nástřel'!H$7:H$107),""),"")</f>
        <v/>
      </c>
      <c r="G35" s="12" t="str">
        <f>IF($A35&lt;&gt;"", IF(SUMIF('Evidence střelců a nástřel'!$D$7:$D$107,$A35,'Evidence střelců a nástřel'!I$7:I$107) &gt; 0, SUMIF('Evidence střelců a nástřel'!$D$7:$D$107,$A35,'Evidence střelců a nástřel'!I$7:I$107),""),"")</f>
        <v/>
      </c>
      <c r="H35" s="12" t="str">
        <f>IF($A35&lt;&gt;"", IF(SUMIF('Evidence střelců a nástřel'!$D$7:$D$107,$A35,'Evidence střelců a nástřel'!J$7:J$107) &gt; 0, SUMIF('Evidence střelců a nástřel'!$D$7:$D$107,$A35,'Evidence střelců a nástřel'!J$7:J$107),""),"")</f>
        <v/>
      </c>
      <c r="I35" s="12" t="str">
        <f>IF($A35&lt;&gt;"", IF(SUMIF('Evidence střelců a nástřel'!$D$7:$D$107,$A35,'Evidence střelců a nástřel'!K$7:K$107) &gt; 0, SUMIF('Evidence střelců a nástřel'!$D$7:$D$107,$A35,'Evidence střelců a nástřel'!K$7:K$107),""),"")</f>
        <v/>
      </c>
      <c r="J35" s="12" t="str">
        <f>IF($A35&lt;&gt;"", IF(SUMIF('Evidence střelců a nástřel'!$D$7:$D$107,$A35,'Evidence střelců a nástřel'!L$7:L$107) &gt; 0, SUMIF('Evidence střelců a nástřel'!$D$7:$D$107,$A35,'Evidence střelců a nástřel'!L$7:L$107),""),"")</f>
        <v/>
      </c>
      <c r="K35" s="12" t="str">
        <f>IF($A35&lt;&gt;"", IF(SUMIF('Evidence střelců a nástřel'!$D$7:$D$107,$A35,'Evidence střelců a nástřel'!M$7:M$107) &gt; 0, SUMIF('Evidence střelců a nástřel'!$D$7:$D$107,$A35,'Evidence střelců a nástřel'!M$7:M$107),""),"")</f>
        <v/>
      </c>
      <c r="L35" s="12" t="str">
        <f>IF($A35&lt;&gt;"", IF(SUMIF('Evidence střelců a nástřel'!$D$7:$D$107,$A35,'Evidence střelců a nástřel'!N$7:N$107) &gt; 0, SUMIF('Evidence střelců a nástřel'!$D$7:$D$107,$A35,'Evidence střelců a nástřel'!N$7:N$107),""),"")</f>
        <v/>
      </c>
      <c r="M35" s="12" t="str">
        <f>IF($A35&lt;&gt;"", IF(SUMIF('Evidence střelců a nástřel'!$D$7:$D$107,$A35,'Evidence střelců a nástřel'!O$7:O$107) &gt; 0, SUMIF('Evidence střelců a nástřel'!$D$7:$D$107,$A35,'Evidence střelců a nástřel'!O$7:O$107),""),"")</f>
        <v/>
      </c>
      <c r="N35" s="23"/>
      <c r="O35" s="12" t="str">
        <f t="shared" si="0"/>
        <v/>
      </c>
      <c r="P35" s="12" t="str">
        <f>IF(AND(COUNT(D35:N35) &gt; 0, B35&lt;&gt;"MZ"), 'Pomocné pořadí družstva'!N35, "")</f>
        <v/>
      </c>
      <c r="Q35" s="12" t="str">
        <f>IF(A35&lt;&gt;"", COUNTIF('Evidence střelců a nástřel'!$D$7:$D$107,A35),"")</f>
        <v/>
      </c>
      <c r="R35" s="23"/>
      <c r="S35" t="str">
        <f>IF(AND($O35 &lt;&gt;"", 'Pomocné pořadí družstva'!$R35 &gt;1),  "Rozstřel: "&amp; ('Pomocné pořadí družstva'!$R35) &amp;" o " &amp; P35 &amp; ". - " &amp; ($P35 + 'Pomocné pořadí družstva'!$R35 - 1) &amp; ". místo","")</f>
        <v/>
      </c>
    </row>
    <row r="36" spans="1:19">
      <c r="A36" s="12" t="str">
        <f>IF(A35&lt;&gt;"",IF(ISNUMBER(MATCH(A35+1,'Evidence střelců a nástřel'!$D$7:$D$107,0)),  INDEX('Evidence střelců a nástřel'!$D$7:$D$107,  MATCH(A35+1,'Evidence střelců a nástřel'!$D$7:$D$107,0)),""),"")</f>
        <v/>
      </c>
      <c r="B36" s="23"/>
      <c r="C36" s="20" t="str">
        <f xml:space="preserve"> IF(A36&lt;&gt;"", IF(R36&lt;&gt;"", R36 &amp; " ve složení ","") &amp; TRIM(INDEX('Evidence střelců a nástřel'!$U$7:$U$107, MATCH($A36, 'Evidence střelců a nástřel'!$D$7:$D$107,0))),"")</f>
        <v/>
      </c>
      <c r="D36" s="12" t="str">
        <f>IF($A36&lt;&gt;"", IF(SUMIF('Evidence střelců a nástřel'!$D$7:$D$107,$A36,'Evidence střelců a nástřel'!F$7:F$107) &gt; 0, SUMIF('Evidence střelců a nástřel'!$D$7:$D$107,$A36,'Evidence střelců a nástřel'!F$7:F$107),""),"")</f>
        <v/>
      </c>
      <c r="E36" s="12" t="str">
        <f>IF($A36&lt;&gt;"", IF(SUMIF('Evidence střelců a nástřel'!$D$7:$D$107,$A36,'Evidence střelců a nástřel'!G$7:G$107) &gt; 0, SUMIF('Evidence střelců a nástřel'!$D$7:$D$107,$A36,'Evidence střelců a nástřel'!G$7:G$107),""),"")</f>
        <v/>
      </c>
      <c r="F36" s="12" t="str">
        <f>IF($A36&lt;&gt;"", IF(SUMIF('Evidence střelců a nástřel'!$D$7:$D$107,$A36,'Evidence střelců a nástřel'!H$7:H$107) &gt; 0, SUMIF('Evidence střelců a nástřel'!$D$7:$D$107,$A36,'Evidence střelců a nástřel'!H$7:H$107),""),"")</f>
        <v/>
      </c>
      <c r="G36" s="12" t="str">
        <f>IF($A36&lt;&gt;"", IF(SUMIF('Evidence střelců a nástřel'!$D$7:$D$107,$A36,'Evidence střelců a nástřel'!I$7:I$107) &gt; 0, SUMIF('Evidence střelců a nástřel'!$D$7:$D$107,$A36,'Evidence střelců a nástřel'!I$7:I$107),""),"")</f>
        <v/>
      </c>
      <c r="H36" s="12" t="str">
        <f>IF($A36&lt;&gt;"", IF(SUMIF('Evidence střelců a nástřel'!$D$7:$D$107,$A36,'Evidence střelců a nástřel'!J$7:J$107) &gt; 0, SUMIF('Evidence střelců a nástřel'!$D$7:$D$107,$A36,'Evidence střelců a nástřel'!J$7:J$107),""),"")</f>
        <v/>
      </c>
      <c r="I36" s="12" t="str">
        <f>IF($A36&lt;&gt;"", IF(SUMIF('Evidence střelců a nástřel'!$D$7:$D$107,$A36,'Evidence střelců a nástřel'!K$7:K$107) &gt; 0, SUMIF('Evidence střelců a nástřel'!$D$7:$D$107,$A36,'Evidence střelců a nástřel'!K$7:K$107),""),"")</f>
        <v/>
      </c>
      <c r="J36" s="12" t="str">
        <f>IF($A36&lt;&gt;"", IF(SUMIF('Evidence střelců a nástřel'!$D$7:$D$107,$A36,'Evidence střelců a nástřel'!L$7:L$107) &gt; 0, SUMIF('Evidence střelců a nástřel'!$D$7:$D$107,$A36,'Evidence střelců a nástřel'!L$7:L$107),""),"")</f>
        <v/>
      </c>
      <c r="K36" s="12" t="str">
        <f>IF($A36&lt;&gt;"", IF(SUMIF('Evidence střelců a nástřel'!$D$7:$D$107,$A36,'Evidence střelců a nástřel'!M$7:M$107) &gt; 0, SUMIF('Evidence střelců a nástřel'!$D$7:$D$107,$A36,'Evidence střelců a nástřel'!M$7:M$107),""),"")</f>
        <v/>
      </c>
      <c r="L36" s="12" t="str">
        <f>IF($A36&lt;&gt;"", IF(SUMIF('Evidence střelců a nástřel'!$D$7:$D$107,$A36,'Evidence střelců a nástřel'!N$7:N$107) &gt; 0, SUMIF('Evidence střelců a nástřel'!$D$7:$D$107,$A36,'Evidence střelců a nástřel'!N$7:N$107),""),"")</f>
        <v/>
      </c>
      <c r="M36" s="12" t="str">
        <f>IF($A36&lt;&gt;"", IF(SUMIF('Evidence střelců a nástřel'!$D$7:$D$107,$A36,'Evidence střelců a nástřel'!O$7:O$107) &gt; 0, SUMIF('Evidence střelců a nástřel'!$D$7:$D$107,$A36,'Evidence střelců a nástřel'!O$7:O$107),""),"")</f>
        <v/>
      </c>
      <c r="N36" s="23"/>
      <c r="O36" s="12" t="str">
        <f t="shared" si="0"/>
        <v/>
      </c>
      <c r="P36" s="12" t="str">
        <f>IF(AND(COUNT(D36:N36) &gt; 0, B36&lt;&gt;"MZ"), 'Pomocné pořadí družstva'!N36, "")</f>
        <v/>
      </c>
      <c r="Q36" s="12" t="str">
        <f>IF(A36&lt;&gt;"", COUNTIF('Evidence střelců a nástřel'!$D$7:$D$107,A36),"")</f>
        <v/>
      </c>
      <c r="R36" s="23"/>
      <c r="S36" t="str">
        <f>IF(AND($O36 &lt;&gt;"", 'Pomocné pořadí družstva'!$R36 &gt;1),  "Rozstřel: "&amp; ('Pomocné pořadí družstva'!$R36) &amp;" o " &amp; P36 &amp; ". - " &amp; ($P36 + 'Pomocné pořadí družstva'!$R36 - 1) &amp; ". místo","")</f>
        <v/>
      </c>
    </row>
    <row r="37" spans="1:19">
      <c r="A37" s="12" t="str">
        <f>IF(A36&lt;&gt;"",IF(ISNUMBER(MATCH(A36+1,'Evidence střelců a nástřel'!$D$7:$D$107,0)),  INDEX('Evidence střelců a nástřel'!$D$7:$D$107,  MATCH(A36+1,'Evidence střelců a nástřel'!$D$7:$D$107,0)),""),"")</f>
        <v/>
      </c>
      <c r="B37" s="23"/>
      <c r="C37" s="20" t="str">
        <f xml:space="preserve"> IF(A37&lt;&gt;"", IF(R37&lt;&gt;"", R37 &amp; " ve složení ","") &amp; TRIM(INDEX('Evidence střelců a nástřel'!$U$7:$U$107, MATCH($A37, 'Evidence střelců a nástřel'!$D$7:$D$107,0))),"")</f>
        <v/>
      </c>
      <c r="D37" s="12" t="str">
        <f>IF($A37&lt;&gt;"", IF(SUMIF('Evidence střelců a nástřel'!$D$7:$D$107,$A37,'Evidence střelců a nástřel'!F$7:F$107) &gt; 0, SUMIF('Evidence střelců a nástřel'!$D$7:$D$107,$A37,'Evidence střelců a nástřel'!F$7:F$107),""),"")</f>
        <v/>
      </c>
      <c r="E37" s="12" t="str">
        <f>IF($A37&lt;&gt;"", IF(SUMIF('Evidence střelců a nástřel'!$D$7:$D$107,$A37,'Evidence střelců a nástřel'!G$7:G$107) &gt; 0, SUMIF('Evidence střelců a nástřel'!$D$7:$D$107,$A37,'Evidence střelců a nástřel'!G$7:G$107),""),"")</f>
        <v/>
      </c>
      <c r="F37" s="12" t="str">
        <f>IF($A37&lt;&gt;"", IF(SUMIF('Evidence střelců a nástřel'!$D$7:$D$107,$A37,'Evidence střelců a nástřel'!H$7:H$107) &gt; 0, SUMIF('Evidence střelců a nástřel'!$D$7:$D$107,$A37,'Evidence střelců a nástřel'!H$7:H$107),""),"")</f>
        <v/>
      </c>
      <c r="G37" s="12" t="str">
        <f>IF($A37&lt;&gt;"", IF(SUMIF('Evidence střelců a nástřel'!$D$7:$D$107,$A37,'Evidence střelců a nástřel'!I$7:I$107) &gt; 0, SUMIF('Evidence střelců a nástřel'!$D$7:$D$107,$A37,'Evidence střelců a nástřel'!I$7:I$107),""),"")</f>
        <v/>
      </c>
      <c r="H37" s="12" t="str">
        <f>IF($A37&lt;&gt;"", IF(SUMIF('Evidence střelců a nástřel'!$D$7:$D$107,$A37,'Evidence střelců a nástřel'!J$7:J$107) &gt; 0, SUMIF('Evidence střelců a nástřel'!$D$7:$D$107,$A37,'Evidence střelců a nástřel'!J$7:J$107),""),"")</f>
        <v/>
      </c>
      <c r="I37" s="12" t="str">
        <f>IF($A37&lt;&gt;"", IF(SUMIF('Evidence střelců a nástřel'!$D$7:$D$107,$A37,'Evidence střelců a nástřel'!K$7:K$107) &gt; 0, SUMIF('Evidence střelců a nástřel'!$D$7:$D$107,$A37,'Evidence střelců a nástřel'!K$7:K$107),""),"")</f>
        <v/>
      </c>
      <c r="J37" s="12" t="str">
        <f>IF($A37&lt;&gt;"", IF(SUMIF('Evidence střelců a nástřel'!$D$7:$D$107,$A37,'Evidence střelců a nástřel'!L$7:L$107) &gt; 0, SUMIF('Evidence střelců a nástřel'!$D$7:$D$107,$A37,'Evidence střelců a nástřel'!L$7:L$107),""),"")</f>
        <v/>
      </c>
      <c r="K37" s="12" t="str">
        <f>IF($A37&lt;&gt;"", IF(SUMIF('Evidence střelců a nástřel'!$D$7:$D$107,$A37,'Evidence střelců a nástřel'!M$7:M$107) &gt; 0, SUMIF('Evidence střelců a nástřel'!$D$7:$D$107,$A37,'Evidence střelců a nástřel'!M$7:M$107),""),"")</f>
        <v/>
      </c>
      <c r="L37" s="12" t="str">
        <f>IF($A37&lt;&gt;"", IF(SUMIF('Evidence střelců a nástřel'!$D$7:$D$107,$A37,'Evidence střelců a nástřel'!N$7:N$107) &gt; 0, SUMIF('Evidence střelců a nástřel'!$D$7:$D$107,$A37,'Evidence střelců a nástřel'!N$7:N$107),""),"")</f>
        <v/>
      </c>
      <c r="M37" s="12" t="str">
        <f>IF($A37&lt;&gt;"", IF(SUMIF('Evidence střelců a nástřel'!$D$7:$D$107,$A37,'Evidence střelců a nástřel'!O$7:O$107) &gt; 0, SUMIF('Evidence střelců a nástřel'!$D$7:$D$107,$A37,'Evidence střelců a nástřel'!O$7:O$107),""),"")</f>
        <v/>
      </c>
      <c r="N37" s="23"/>
      <c r="O37" s="12" t="str">
        <f t="shared" si="0"/>
        <v/>
      </c>
      <c r="P37" s="12" t="str">
        <f>IF(AND(COUNT(D37:N37) &gt; 0, B37&lt;&gt;"MZ"), 'Pomocné pořadí družstva'!N37, "")</f>
        <v/>
      </c>
      <c r="Q37" s="12" t="str">
        <f>IF(A37&lt;&gt;"", COUNTIF('Evidence střelců a nástřel'!$D$7:$D$107,A37),"")</f>
        <v/>
      </c>
      <c r="R37" s="23"/>
      <c r="S37" t="str">
        <f>IF(AND($O37 &lt;&gt;"", 'Pomocné pořadí družstva'!$R37 &gt;1),  "Rozstřel: "&amp; ('Pomocné pořadí družstva'!$R37) &amp;" o " &amp; P37 &amp; ". - " &amp; ($P37 + 'Pomocné pořadí družstva'!$R37 - 1) &amp; ". místo","")</f>
        <v/>
      </c>
    </row>
    <row r="38" spans="1:19">
      <c r="A38" s="12" t="str">
        <f>IF(A37&lt;&gt;"",IF(ISNUMBER(MATCH(A37+1,'Evidence střelců a nástřel'!$D$7:$D$107,0)),  INDEX('Evidence střelců a nástřel'!$D$7:$D$107,  MATCH(A37+1,'Evidence střelců a nástřel'!$D$7:$D$107,0)),""),"")</f>
        <v/>
      </c>
      <c r="B38" s="23"/>
      <c r="C38" s="20" t="str">
        <f xml:space="preserve"> IF(A38&lt;&gt;"", IF(R38&lt;&gt;"", R38 &amp; " ve složení ","") &amp; TRIM(INDEX('Evidence střelců a nástřel'!$U$7:$U$107, MATCH($A38, 'Evidence střelců a nástřel'!$D$7:$D$107,0))),"")</f>
        <v/>
      </c>
      <c r="D38" s="12" t="str">
        <f>IF($A38&lt;&gt;"", IF(SUMIF('Evidence střelců a nástřel'!$D$7:$D$107,$A38,'Evidence střelců a nástřel'!F$7:F$107) &gt; 0, SUMIF('Evidence střelců a nástřel'!$D$7:$D$107,$A38,'Evidence střelců a nástřel'!F$7:F$107),""),"")</f>
        <v/>
      </c>
      <c r="E38" s="12" t="str">
        <f>IF($A38&lt;&gt;"", IF(SUMIF('Evidence střelců a nástřel'!$D$7:$D$107,$A38,'Evidence střelců a nástřel'!G$7:G$107) &gt; 0, SUMIF('Evidence střelců a nástřel'!$D$7:$D$107,$A38,'Evidence střelců a nástřel'!G$7:G$107),""),"")</f>
        <v/>
      </c>
      <c r="F38" s="12" t="str">
        <f>IF($A38&lt;&gt;"", IF(SUMIF('Evidence střelců a nástřel'!$D$7:$D$107,$A38,'Evidence střelců a nástřel'!H$7:H$107) &gt; 0, SUMIF('Evidence střelců a nástřel'!$D$7:$D$107,$A38,'Evidence střelců a nástřel'!H$7:H$107),""),"")</f>
        <v/>
      </c>
      <c r="G38" s="12" t="str">
        <f>IF($A38&lt;&gt;"", IF(SUMIF('Evidence střelců a nástřel'!$D$7:$D$107,$A38,'Evidence střelců a nástřel'!I$7:I$107) &gt; 0, SUMIF('Evidence střelců a nástřel'!$D$7:$D$107,$A38,'Evidence střelců a nástřel'!I$7:I$107),""),"")</f>
        <v/>
      </c>
      <c r="H38" s="12" t="str">
        <f>IF($A38&lt;&gt;"", IF(SUMIF('Evidence střelců a nástřel'!$D$7:$D$107,$A38,'Evidence střelců a nástřel'!J$7:J$107) &gt; 0, SUMIF('Evidence střelců a nástřel'!$D$7:$D$107,$A38,'Evidence střelců a nástřel'!J$7:J$107),""),"")</f>
        <v/>
      </c>
      <c r="I38" s="12" t="str">
        <f>IF($A38&lt;&gt;"", IF(SUMIF('Evidence střelců a nástřel'!$D$7:$D$107,$A38,'Evidence střelců a nástřel'!K$7:K$107) &gt; 0, SUMIF('Evidence střelců a nástřel'!$D$7:$D$107,$A38,'Evidence střelců a nástřel'!K$7:K$107),""),"")</f>
        <v/>
      </c>
      <c r="J38" s="12" t="str">
        <f>IF($A38&lt;&gt;"", IF(SUMIF('Evidence střelců a nástřel'!$D$7:$D$107,$A38,'Evidence střelců a nástřel'!L$7:L$107) &gt; 0, SUMIF('Evidence střelců a nástřel'!$D$7:$D$107,$A38,'Evidence střelců a nástřel'!L$7:L$107),""),"")</f>
        <v/>
      </c>
      <c r="K38" s="12" t="str">
        <f>IF($A38&lt;&gt;"", IF(SUMIF('Evidence střelců a nástřel'!$D$7:$D$107,$A38,'Evidence střelců a nástřel'!M$7:M$107) &gt; 0, SUMIF('Evidence střelců a nástřel'!$D$7:$D$107,$A38,'Evidence střelců a nástřel'!M$7:M$107),""),"")</f>
        <v/>
      </c>
      <c r="L38" s="12" t="str">
        <f>IF($A38&lt;&gt;"", IF(SUMIF('Evidence střelců a nástřel'!$D$7:$D$107,$A38,'Evidence střelců a nástřel'!N$7:N$107) &gt; 0, SUMIF('Evidence střelců a nástřel'!$D$7:$D$107,$A38,'Evidence střelců a nástřel'!N$7:N$107),""),"")</f>
        <v/>
      </c>
      <c r="M38" s="12" t="str">
        <f>IF($A38&lt;&gt;"", IF(SUMIF('Evidence střelců a nástřel'!$D$7:$D$107,$A38,'Evidence střelců a nástřel'!O$7:O$107) &gt; 0, SUMIF('Evidence střelců a nástřel'!$D$7:$D$107,$A38,'Evidence střelců a nástřel'!O$7:O$107),""),"")</f>
        <v/>
      </c>
      <c r="N38" s="23"/>
      <c r="O38" s="12" t="str">
        <f t="shared" si="0"/>
        <v/>
      </c>
      <c r="P38" s="12" t="str">
        <f>IF(AND(COUNT(D38:N38) &gt; 0, B38&lt;&gt;"MZ"), 'Pomocné pořadí družstva'!N38, "")</f>
        <v/>
      </c>
      <c r="Q38" s="12" t="str">
        <f>IF(A38&lt;&gt;"", COUNTIF('Evidence střelců a nástřel'!$D$7:$D$107,A38),"")</f>
        <v/>
      </c>
      <c r="R38" s="23"/>
      <c r="S38" t="str">
        <f>IF(AND($O38 &lt;&gt;"", 'Pomocné pořadí družstva'!$R38 &gt;1),  "Rozstřel: "&amp; ('Pomocné pořadí družstva'!$R38) &amp;" o " &amp; P38 &amp; ". - " &amp; ($P38 + 'Pomocné pořadí družstva'!$R38 - 1) &amp; ". místo","")</f>
        <v/>
      </c>
    </row>
    <row r="39" spans="1:19">
      <c r="A39" s="12" t="str">
        <f>IF(A38&lt;&gt;"",IF(ISNUMBER(MATCH(A38+1,'Evidence střelců a nástřel'!$D$7:$D$107,0)),  INDEX('Evidence střelců a nástřel'!$D$7:$D$107,  MATCH(A38+1,'Evidence střelců a nástřel'!$D$7:$D$107,0)),""),"")</f>
        <v/>
      </c>
      <c r="B39" s="23"/>
      <c r="C39" s="20" t="str">
        <f xml:space="preserve"> IF(A39&lt;&gt;"", IF(R39&lt;&gt;"", R39 &amp; " ve složení ","") &amp; TRIM(INDEX('Evidence střelců a nástřel'!$U$7:$U$107, MATCH($A39, 'Evidence střelců a nástřel'!$D$7:$D$107,0))),"")</f>
        <v/>
      </c>
      <c r="D39" s="12" t="str">
        <f>IF($A39&lt;&gt;"", IF(SUMIF('Evidence střelců a nástřel'!$D$7:$D$107,$A39,'Evidence střelců a nástřel'!F$7:F$107) &gt; 0, SUMIF('Evidence střelců a nástřel'!$D$7:$D$107,$A39,'Evidence střelců a nástřel'!F$7:F$107),""),"")</f>
        <v/>
      </c>
      <c r="E39" s="12" t="str">
        <f>IF($A39&lt;&gt;"", IF(SUMIF('Evidence střelců a nástřel'!$D$7:$D$107,$A39,'Evidence střelců a nástřel'!G$7:G$107) &gt; 0, SUMIF('Evidence střelců a nástřel'!$D$7:$D$107,$A39,'Evidence střelců a nástřel'!G$7:G$107),""),"")</f>
        <v/>
      </c>
      <c r="F39" s="12" t="str">
        <f>IF($A39&lt;&gt;"", IF(SUMIF('Evidence střelců a nástřel'!$D$7:$D$107,$A39,'Evidence střelců a nástřel'!H$7:H$107) &gt; 0, SUMIF('Evidence střelců a nástřel'!$D$7:$D$107,$A39,'Evidence střelců a nástřel'!H$7:H$107),""),"")</f>
        <v/>
      </c>
      <c r="G39" s="12" t="str">
        <f>IF($A39&lt;&gt;"", IF(SUMIF('Evidence střelců a nástřel'!$D$7:$D$107,$A39,'Evidence střelců a nástřel'!I$7:I$107) &gt; 0, SUMIF('Evidence střelců a nástřel'!$D$7:$D$107,$A39,'Evidence střelců a nástřel'!I$7:I$107),""),"")</f>
        <v/>
      </c>
      <c r="H39" s="12" t="str">
        <f>IF($A39&lt;&gt;"", IF(SUMIF('Evidence střelců a nástřel'!$D$7:$D$107,$A39,'Evidence střelců a nástřel'!J$7:J$107) &gt; 0, SUMIF('Evidence střelců a nástřel'!$D$7:$D$107,$A39,'Evidence střelců a nástřel'!J$7:J$107),""),"")</f>
        <v/>
      </c>
      <c r="I39" s="12" t="str">
        <f>IF($A39&lt;&gt;"", IF(SUMIF('Evidence střelců a nástřel'!$D$7:$D$107,$A39,'Evidence střelců a nástřel'!K$7:K$107) &gt; 0, SUMIF('Evidence střelců a nástřel'!$D$7:$D$107,$A39,'Evidence střelců a nástřel'!K$7:K$107),""),"")</f>
        <v/>
      </c>
      <c r="J39" s="12" t="str">
        <f>IF($A39&lt;&gt;"", IF(SUMIF('Evidence střelců a nástřel'!$D$7:$D$107,$A39,'Evidence střelců a nástřel'!L$7:L$107) &gt; 0, SUMIF('Evidence střelců a nástřel'!$D$7:$D$107,$A39,'Evidence střelců a nástřel'!L$7:L$107),""),"")</f>
        <v/>
      </c>
      <c r="K39" s="12" t="str">
        <f>IF($A39&lt;&gt;"", IF(SUMIF('Evidence střelců a nástřel'!$D$7:$D$107,$A39,'Evidence střelců a nástřel'!M$7:M$107) &gt; 0, SUMIF('Evidence střelců a nástřel'!$D$7:$D$107,$A39,'Evidence střelců a nástřel'!M$7:M$107),""),"")</f>
        <v/>
      </c>
      <c r="L39" s="12" t="str">
        <f>IF($A39&lt;&gt;"", IF(SUMIF('Evidence střelců a nástřel'!$D$7:$D$107,$A39,'Evidence střelců a nástřel'!N$7:N$107) &gt; 0, SUMIF('Evidence střelců a nástřel'!$D$7:$D$107,$A39,'Evidence střelců a nástřel'!N$7:N$107),""),"")</f>
        <v/>
      </c>
      <c r="M39" s="12" t="str">
        <f>IF($A39&lt;&gt;"", IF(SUMIF('Evidence střelců a nástřel'!$D$7:$D$107,$A39,'Evidence střelců a nástřel'!O$7:O$107) &gt; 0, SUMIF('Evidence střelců a nástřel'!$D$7:$D$107,$A39,'Evidence střelců a nástřel'!O$7:O$107),""),"")</f>
        <v/>
      </c>
      <c r="N39" s="23"/>
      <c r="O39" s="12" t="str">
        <f t="shared" si="0"/>
        <v/>
      </c>
      <c r="P39" s="12" t="str">
        <f>IF(AND(COUNT(D39:N39) &gt; 0, B39&lt;&gt;"MZ"), 'Pomocné pořadí družstva'!N39, "")</f>
        <v/>
      </c>
      <c r="Q39" s="12" t="str">
        <f>IF(A39&lt;&gt;"", COUNTIF('Evidence střelců a nástřel'!$D$7:$D$107,A39),"")</f>
        <v/>
      </c>
      <c r="R39" s="23"/>
      <c r="S39" t="str">
        <f>IF(AND($O39 &lt;&gt;"", 'Pomocné pořadí družstva'!$R39 &gt;1),  "Rozstřel: "&amp; ('Pomocné pořadí družstva'!$R39) &amp;" o " &amp; P39 &amp; ". - " &amp; ($P39 + 'Pomocné pořadí družstva'!$R39 - 1) &amp; ". místo","")</f>
        <v/>
      </c>
    </row>
    <row r="40" spans="1:19">
      <c r="A40" s="12" t="str">
        <f>IF(A39&lt;&gt;"",IF(ISNUMBER(MATCH(A39+1,'Evidence střelců a nástřel'!$D$7:$D$107,0)),  INDEX('Evidence střelců a nástřel'!$D$7:$D$107,  MATCH(A39+1,'Evidence střelců a nástřel'!$D$7:$D$107,0)),""),"")</f>
        <v/>
      </c>
      <c r="B40" s="23"/>
      <c r="C40" s="20" t="str">
        <f xml:space="preserve"> IF(A40&lt;&gt;"", IF(R40&lt;&gt;"", R40 &amp; " ve složení ","") &amp; TRIM(INDEX('Evidence střelců a nástřel'!$U$7:$U$107, MATCH($A40, 'Evidence střelců a nástřel'!$D$7:$D$107,0))),"")</f>
        <v/>
      </c>
      <c r="D40" s="12" t="str">
        <f>IF($A40&lt;&gt;"", IF(SUMIF('Evidence střelců a nástřel'!$D$7:$D$107,$A40,'Evidence střelců a nástřel'!F$7:F$107) &gt; 0, SUMIF('Evidence střelců a nástřel'!$D$7:$D$107,$A40,'Evidence střelců a nástřel'!F$7:F$107),""),"")</f>
        <v/>
      </c>
      <c r="E40" s="12" t="str">
        <f>IF($A40&lt;&gt;"", IF(SUMIF('Evidence střelců a nástřel'!$D$7:$D$107,$A40,'Evidence střelců a nástřel'!G$7:G$107) &gt; 0, SUMIF('Evidence střelců a nástřel'!$D$7:$D$107,$A40,'Evidence střelců a nástřel'!G$7:G$107),""),"")</f>
        <v/>
      </c>
      <c r="F40" s="12" t="str">
        <f>IF($A40&lt;&gt;"", IF(SUMIF('Evidence střelců a nástřel'!$D$7:$D$107,$A40,'Evidence střelců a nástřel'!H$7:H$107) &gt; 0, SUMIF('Evidence střelců a nástřel'!$D$7:$D$107,$A40,'Evidence střelců a nástřel'!H$7:H$107),""),"")</f>
        <v/>
      </c>
      <c r="G40" s="12" t="str">
        <f>IF($A40&lt;&gt;"", IF(SUMIF('Evidence střelců a nástřel'!$D$7:$D$107,$A40,'Evidence střelců a nástřel'!I$7:I$107) &gt; 0, SUMIF('Evidence střelců a nástřel'!$D$7:$D$107,$A40,'Evidence střelců a nástřel'!I$7:I$107),""),"")</f>
        <v/>
      </c>
      <c r="H40" s="12" t="str">
        <f>IF($A40&lt;&gt;"", IF(SUMIF('Evidence střelců a nástřel'!$D$7:$D$107,$A40,'Evidence střelců a nástřel'!J$7:J$107) &gt; 0, SUMIF('Evidence střelců a nástřel'!$D$7:$D$107,$A40,'Evidence střelců a nástřel'!J$7:J$107),""),"")</f>
        <v/>
      </c>
      <c r="I40" s="12" t="str">
        <f>IF($A40&lt;&gt;"", IF(SUMIF('Evidence střelců a nástřel'!$D$7:$D$107,$A40,'Evidence střelců a nástřel'!K$7:K$107) &gt; 0, SUMIF('Evidence střelců a nástřel'!$D$7:$D$107,$A40,'Evidence střelců a nástřel'!K$7:K$107),""),"")</f>
        <v/>
      </c>
      <c r="J40" s="12" t="str">
        <f>IF($A40&lt;&gt;"", IF(SUMIF('Evidence střelců a nástřel'!$D$7:$D$107,$A40,'Evidence střelců a nástřel'!L$7:L$107) &gt; 0, SUMIF('Evidence střelců a nástřel'!$D$7:$D$107,$A40,'Evidence střelců a nástřel'!L$7:L$107),""),"")</f>
        <v/>
      </c>
      <c r="K40" s="12" t="str">
        <f>IF($A40&lt;&gt;"", IF(SUMIF('Evidence střelců a nástřel'!$D$7:$D$107,$A40,'Evidence střelců a nástřel'!M$7:M$107) &gt; 0, SUMIF('Evidence střelců a nástřel'!$D$7:$D$107,$A40,'Evidence střelců a nástřel'!M$7:M$107),""),"")</f>
        <v/>
      </c>
      <c r="L40" s="12" t="str">
        <f>IF($A40&lt;&gt;"", IF(SUMIF('Evidence střelců a nástřel'!$D$7:$D$107,$A40,'Evidence střelců a nástřel'!N$7:N$107) &gt; 0, SUMIF('Evidence střelců a nástřel'!$D$7:$D$107,$A40,'Evidence střelců a nástřel'!N$7:N$107),""),"")</f>
        <v/>
      </c>
      <c r="M40" s="12" t="str">
        <f>IF($A40&lt;&gt;"", IF(SUMIF('Evidence střelců a nástřel'!$D$7:$D$107,$A40,'Evidence střelců a nástřel'!O$7:O$107) &gt; 0, SUMIF('Evidence střelců a nástřel'!$D$7:$D$107,$A40,'Evidence střelců a nástřel'!O$7:O$107),""),"")</f>
        <v/>
      </c>
      <c r="N40" s="23"/>
      <c r="O40" s="12" t="str">
        <f t="shared" si="0"/>
        <v/>
      </c>
      <c r="P40" s="12" t="str">
        <f>IF(AND(COUNT(D40:N40) &gt; 0, B40&lt;&gt;"MZ"), 'Pomocné pořadí družstva'!N40, "")</f>
        <v/>
      </c>
      <c r="Q40" s="12" t="str">
        <f>IF(A40&lt;&gt;"", COUNTIF('Evidence střelců a nástřel'!$D$7:$D$107,A40),"")</f>
        <v/>
      </c>
      <c r="R40" s="23"/>
      <c r="S40" t="str">
        <f>IF(AND($O40 &lt;&gt;"", 'Pomocné pořadí družstva'!$R40 &gt;1),  "Rozstřel: "&amp; ('Pomocné pořadí družstva'!$R40) &amp;" o " &amp; P40 &amp; ". - " &amp; ($P40 + 'Pomocné pořadí družstva'!$R40 - 1) &amp; ". místo","")</f>
        <v/>
      </c>
    </row>
    <row r="41" spans="1:19">
      <c r="A41" s="12" t="str">
        <f>IF(A40&lt;&gt;"",IF(ISNUMBER(MATCH(A40+1,'Evidence střelců a nástřel'!$D$7:$D$107,0)),  INDEX('Evidence střelců a nástřel'!$D$7:$D$107,  MATCH(A40+1,'Evidence střelců a nástřel'!$D$7:$D$107,0)),""),"")</f>
        <v/>
      </c>
      <c r="B41" s="23"/>
      <c r="C41" s="20" t="str">
        <f xml:space="preserve"> IF(A41&lt;&gt;"", IF(R41&lt;&gt;"", R41 &amp; " ve složení ","") &amp; TRIM(INDEX('Evidence střelců a nástřel'!$U$7:$U$107, MATCH($A41, 'Evidence střelců a nástřel'!$D$7:$D$107,0))),"")</f>
        <v/>
      </c>
      <c r="D41" s="12" t="str">
        <f>IF($A41&lt;&gt;"", IF(SUMIF('Evidence střelců a nástřel'!$D$7:$D$107,$A41,'Evidence střelců a nástřel'!F$7:F$107) &gt; 0, SUMIF('Evidence střelců a nástřel'!$D$7:$D$107,$A41,'Evidence střelců a nástřel'!F$7:F$107),""),"")</f>
        <v/>
      </c>
      <c r="E41" s="12" t="str">
        <f>IF($A41&lt;&gt;"", IF(SUMIF('Evidence střelců a nástřel'!$D$7:$D$107,$A41,'Evidence střelců a nástřel'!G$7:G$107) &gt; 0, SUMIF('Evidence střelců a nástřel'!$D$7:$D$107,$A41,'Evidence střelců a nástřel'!G$7:G$107),""),"")</f>
        <v/>
      </c>
      <c r="F41" s="12" t="str">
        <f>IF($A41&lt;&gt;"", IF(SUMIF('Evidence střelců a nástřel'!$D$7:$D$107,$A41,'Evidence střelců a nástřel'!H$7:H$107) &gt; 0, SUMIF('Evidence střelců a nástřel'!$D$7:$D$107,$A41,'Evidence střelců a nástřel'!H$7:H$107),""),"")</f>
        <v/>
      </c>
      <c r="G41" s="12" t="str">
        <f>IF($A41&lt;&gt;"", IF(SUMIF('Evidence střelců a nástřel'!$D$7:$D$107,$A41,'Evidence střelců a nástřel'!I$7:I$107) &gt; 0, SUMIF('Evidence střelců a nástřel'!$D$7:$D$107,$A41,'Evidence střelců a nástřel'!I$7:I$107),""),"")</f>
        <v/>
      </c>
      <c r="H41" s="12" t="str">
        <f>IF($A41&lt;&gt;"", IF(SUMIF('Evidence střelců a nástřel'!$D$7:$D$107,$A41,'Evidence střelců a nástřel'!J$7:J$107) &gt; 0, SUMIF('Evidence střelců a nástřel'!$D$7:$D$107,$A41,'Evidence střelců a nástřel'!J$7:J$107),""),"")</f>
        <v/>
      </c>
      <c r="I41" s="12" t="str">
        <f>IF($A41&lt;&gt;"", IF(SUMIF('Evidence střelců a nástřel'!$D$7:$D$107,$A41,'Evidence střelců a nástřel'!K$7:K$107) &gt; 0, SUMIF('Evidence střelců a nástřel'!$D$7:$D$107,$A41,'Evidence střelců a nástřel'!K$7:K$107),""),"")</f>
        <v/>
      </c>
      <c r="J41" s="12" t="str">
        <f>IF($A41&lt;&gt;"", IF(SUMIF('Evidence střelců a nástřel'!$D$7:$D$107,$A41,'Evidence střelců a nástřel'!L$7:L$107) &gt; 0, SUMIF('Evidence střelců a nástřel'!$D$7:$D$107,$A41,'Evidence střelců a nástřel'!L$7:L$107),""),"")</f>
        <v/>
      </c>
      <c r="K41" s="12" t="str">
        <f>IF($A41&lt;&gt;"", IF(SUMIF('Evidence střelců a nástřel'!$D$7:$D$107,$A41,'Evidence střelců a nástřel'!M$7:M$107) &gt; 0, SUMIF('Evidence střelců a nástřel'!$D$7:$D$107,$A41,'Evidence střelců a nástřel'!M$7:M$107),""),"")</f>
        <v/>
      </c>
      <c r="L41" s="12" t="str">
        <f>IF($A41&lt;&gt;"", IF(SUMIF('Evidence střelců a nástřel'!$D$7:$D$107,$A41,'Evidence střelců a nástřel'!N$7:N$107) &gt; 0, SUMIF('Evidence střelců a nástřel'!$D$7:$D$107,$A41,'Evidence střelců a nástřel'!N$7:N$107),""),"")</f>
        <v/>
      </c>
      <c r="M41" s="12" t="str">
        <f>IF($A41&lt;&gt;"", IF(SUMIF('Evidence střelců a nástřel'!$D$7:$D$107,$A41,'Evidence střelců a nástřel'!O$7:O$107) &gt; 0, SUMIF('Evidence střelců a nástřel'!$D$7:$D$107,$A41,'Evidence střelců a nástřel'!O$7:O$107),""),"")</f>
        <v/>
      </c>
      <c r="N41" s="23"/>
      <c r="O41" s="12" t="str">
        <f t="shared" si="0"/>
        <v/>
      </c>
      <c r="P41" s="12" t="str">
        <f>IF(AND(COUNT(D41:N41) &gt; 0, B41&lt;&gt;"MZ"), 'Pomocné pořadí družstva'!N41, "")</f>
        <v/>
      </c>
      <c r="Q41" s="12" t="str">
        <f>IF(A41&lt;&gt;"", COUNTIF('Evidence střelců a nástřel'!$D$7:$D$107,A41),"")</f>
        <v/>
      </c>
      <c r="R41" s="23"/>
      <c r="S41" t="str">
        <f>IF(AND($O41 &lt;&gt;"", 'Pomocné pořadí družstva'!$R41 &gt;1),  "Rozstřel: "&amp; ('Pomocné pořadí družstva'!$R41) &amp;" o " &amp; P41 &amp; ". - " &amp; ($P41 + 'Pomocné pořadí družstva'!$R41 - 1) &amp; ". místo","")</f>
        <v/>
      </c>
    </row>
    <row r="42" spans="1:19">
      <c r="A42" s="12" t="str">
        <f>IF(A41&lt;&gt;"",IF(ISNUMBER(MATCH(A41+1,'Evidence střelců a nástřel'!$D$7:$D$107,0)),  INDEX('Evidence střelců a nástřel'!$D$7:$D$107,  MATCH(A41+1,'Evidence střelců a nástřel'!$D$7:$D$107,0)),""),"")</f>
        <v/>
      </c>
      <c r="B42" s="23"/>
      <c r="C42" s="20" t="str">
        <f xml:space="preserve"> IF(A42&lt;&gt;"", IF(R42&lt;&gt;"", R42 &amp; " ve složení ","") &amp; TRIM(INDEX('Evidence střelců a nástřel'!$U$7:$U$107, MATCH($A42, 'Evidence střelců a nástřel'!$D$7:$D$107,0))),"")</f>
        <v/>
      </c>
      <c r="D42" s="12" t="str">
        <f>IF($A42&lt;&gt;"", IF(SUMIF('Evidence střelců a nástřel'!$D$7:$D$107,$A42,'Evidence střelců a nástřel'!F$7:F$107) &gt; 0, SUMIF('Evidence střelců a nástřel'!$D$7:$D$107,$A42,'Evidence střelců a nástřel'!F$7:F$107),""),"")</f>
        <v/>
      </c>
      <c r="E42" s="12" t="str">
        <f>IF($A42&lt;&gt;"", IF(SUMIF('Evidence střelců a nástřel'!$D$7:$D$107,$A42,'Evidence střelců a nástřel'!G$7:G$107) &gt; 0, SUMIF('Evidence střelců a nástřel'!$D$7:$D$107,$A42,'Evidence střelců a nástřel'!G$7:G$107),""),"")</f>
        <v/>
      </c>
      <c r="F42" s="12" t="str">
        <f>IF($A42&lt;&gt;"", IF(SUMIF('Evidence střelců a nástřel'!$D$7:$D$107,$A42,'Evidence střelců a nástřel'!H$7:H$107) &gt; 0, SUMIF('Evidence střelců a nástřel'!$D$7:$D$107,$A42,'Evidence střelců a nástřel'!H$7:H$107),""),"")</f>
        <v/>
      </c>
      <c r="G42" s="12" t="str">
        <f>IF($A42&lt;&gt;"", IF(SUMIF('Evidence střelců a nástřel'!$D$7:$D$107,$A42,'Evidence střelců a nástřel'!I$7:I$107) &gt; 0, SUMIF('Evidence střelců a nástřel'!$D$7:$D$107,$A42,'Evidence střelců a nástřel'!I$7:I$107),""),"")</f>
        <v/>
      </c>
      <c r="H42" s="12" t="str">
        <f>IF($A42&lt;&gt;"", IF(SUMIF('Evidence střelců a nástřel'!$D$7:$D$107,$A42,'Evidence střelců a nástřel'!J$7:J$107) &gt; 0, SUMIF('Evidence střelců a nástřel'!$D$7:$D$107,$A42,'Evidence střelců a nástřel'!J$7:J$107),""),"")</f>
        <v/>
      </c>
      <c r="I42" s="12" t="str">
        <f>IF($A42&lt;&gt;"", IF(SUMIF('Evidence střelců a nástřel'!$D$7:$D$107,$A42,'Evidence střelců a nástřel'!K$7:K$107) &gt; 0, SUMIF('Evidence střelců a nástřel'!$D$7:$D$107,$A42,'Evidence střelců a nástřel'!K$7:K$107),""),"")</f>
        <v/>
      </c>
      <c r="J42" s="12" t="str">
        <f>IF($A42&lt;&gt;"", IF(SUMIF('Evidence střelců a nástřel'!$D$7:$D$107,$A42,'Evidence střelců a nástřel'!L$7:L$107) &gt; 0, SUMIF('Evidence střelců a nástřel'!$D$7:$D$107,$A42,'Evidence střelců a nástřel'!L$7:L$107),""),"")</f>
        <v/>
      </c>
      <c r="K42" s="12" t="str">
        <f>IF($A42&lt;&gt;"", IF(SUMIF('Evidence střelců a nástřel'!$D$7:$D$107,$A42,'Evidence střelců a nástřel'!M$7:M$107) &gt; 0, SUMIF('Evidence střelců a nástřel'!$D$7:$D$107,$A42,'Evidence střelců a nástřel'!M$7:M$107),""),"")</f>
        <v/>
      </c>
      <c r="L42" s="12" t="str">
        <f>IF($A42&lt;&gt;"", IF(SUMIF('Evidence střelců a nástřel'!$D$7:$D$107,$A42,'Evidence střelců a nástřel'!N$7:N$107) &gt; 0, SUMIF('Evidence střelců a nástřel'!$D$7:$D$107,$A42,'Evidence střelců a nástřel'!N$7:N$107),""),"")</f>
        <v/>
      </c>
      <c r="M42" s="12" t="str">
        <f>IF($A42&lt;&gt;"", IF(SUMIF('Evidence střelců a nástřel'!$D$7:$D$107,$A42,'Evidence střelců a nástřel'!O$7:O$107) &gt; 0, SUMIF('Evidence střelců a nástřel'!$D$7:$D$107,$A42,'Evidence střelců a nástřel'!O$7:O$107),""),"")</f>
        <v/>
      </c>
      <c r="N42" s="23"/>
      <c r="O42" s="12" t="str">
        <f t="shared" si="0"/>
        <v/>
      </c>
      <c r="P42" s="12" t="str">
        <f>IF(AND(COUNT(D42:N42) &gt; 0, B42&lt;&gt;"MZ"), 'Pomocné pořadí družstva'!N42, "")</f>
        <v/>
      </c>
      <c r="Q42" s="12" t="str">
        <f>IF(A42&lt;&gt;"", COUNTIF('Evidence střelců a nástřel'!$D$7:$D$107,A42),"")</f>
        <v/>
      </c>
      <c r="R42" s="23"/>
      <c r="S42" t="str">
        <f>IF(AND($O42 &lt;&gt;"", 'Pomocné pořadí družstva'!$R42 &gt;1),  "Rozstřel: "&amp; ('Pomocné pořadí družstva'!$R42) &amp;" o " &amp; P42 &amp; ". - " &amp; ($P42 + 'Pomocné pořadí družstva'!$R42 - 1) &amp; ". místo","")</f>
        <v/>
      </c>
    </row>
    <row r="43" spans="1:19">
      <c r="A43" s="12" t="str">
        <f>IF(A42&lt;&gt;"",IF(ISNUMBER(MATCH(A42+1,'Evidence střelců a nástřel'!$D$7:$D$107,0)),  INDEX('Evidence střelců a nástřel'!$D$7:$D$107,  MATCH(A42+1,'Evidence střelců a nástřel'!$D$7:$D$107,0)),""),"")</f>
        <v/>
      </c>
      <c r="B43" s="23"/>
      <c r="C43" s="20" t="str">
        <f xml:space="preserve"> IF(A43&lt;&gt;"", IF(R43&lt;&gt;"", R43 &amp; " ve složení ","") &amp; TRIM(INDEX('Evidence střelců a nástřel'!$U$7:$U$107, MATCH($A43, 'Evidence střelců a nástřel'!$D$7:$D$107,0))),"")</f>
        <v/>
      </c>
      <c r="D43" s="12" t="str">
        <f>IF($A43&lt;&gt;"", IF(SUMIF('Evidence střelců a nástřel'!$D$7:$D$107,$A43,'Evidence střelců a nástřel'!F$7:F$107) &gt; 0, SUMIF('Evidence střelců a nástřel'!$D$7:$D$107,$A43,'Evidence střelců a nástřel'!F$7:F$107),""),"")</f>
        <v/>
      </c>
      <c r="E43" s="12" t="str">
        <f>IF($A43&lt;&gt;"", IF(SUMIF('Evidence střelců a nástřel'!$D$7:$D$107,$A43,'Evidence střelců a nástřel'!G$7:G$107) &gt; 0, SUMIF('Evidence střelců a nástřel'!$D$7:$D$107,$A43,'Evidence střelců a nástřel'!G$7:G$107),""),"")</f>
        <v/>
      </c>
      <c r="F43" s="12" t="str">
        <f>IF($A43&lt;&gt;"", IF(SUMIF('Evidence střelců a nástřel'!$D$7:$D$107,$A43,'Evidence střelců a nástřel'!H$7:H$107) &gt; 0, SUMIF('Evidence střelců a nástřel'!$D$7:$D$107,$A43,'Evidence střelců a nástřel'!H$7:H$107),""),"")</f>
        <v/>
      </c>
      <c r="G43" s="12" t="str">
        <f>IF($A43&lt;&gt;"", IF(SUMIF('Evidence střelců a nástřel'!$D$7:$D$107,$A43,'Evidence střelců a nástřel'!I$7:I$107) &gt; 0, SUMIF('Evidence střelců a nástřel'!$D$7:$D$107,$A43,'Evidence střelců a nástřel'!I$7:I$107),""),"")</f>
        <v/>
      </c>
      <c r="H43" s="12" t="str">
        <f>IF($A43&lt;&gt;"", IF(SUMIF('Evidence střelců a nástřel'!$D$7:$D$107,$A43,'Evidence střelců a nástřel'!J$7:J$107) &gt; 0, SUMIF('Evidence střelců a nástřel'!$D$7:$D$107,$A43,'Evidence střelců a nástřel'!J$7:J$107),""),"")</f>
        <v/>
      </c>
      <c r="I43" s="12" t="str">
        <f>IF($A43&lt;&gt;"", IF(SUMIF('Evidence střelců a nástřel'!$D$7:$D$107,$A43,'Evidence střelců a nástřel'!K$7:K$107) &gt; 0, SUMIF('Evidence střelců a nástřel'!$D$7:$D$107,$A43,'Evidence střelců a nástřel'!K$7:K$107),""),"")</f>
        <v/>
      </c>
      <c r="J43" s="12" t="str">
        <f>IF($A43&lt;&gt;"", IF(SUMIF('Evidence střelců a nástřel'!$D$7:$D$107,$A43,'Evidence střelců a nástřel'!L$7:L$107) &gt; 0, SUMIF('Evidence střelců a nástřel'!$D$7:$D$107,$A43,'Evidence střelců a nástřel'!L$7:L$107),""),"")</f>
        <v/>
      </c>
      <c r="K43" s="12" t="str">
        <f>IF($A43&lt;&gt;"", IF(SUMIF('Evidence střelců a nástřel'!$D$7:$D$107,$A43,'Evidence střelců a nástřel'!M$7:M$107) &gt; 0, SUMIF('Evidence střelců a nástřel'!$D$7:$D$107,$A43,'Evidence střelců a nástřel'!M$7:M$107),""),"")</f>
        <v/>
      </c>
      <c r="L43" s="12" t="str">
        <f>IF($A43&lt;&gt;"", IF(SUMIF('Evidence střelců a nástřel'!$D$7:$D$107,$A43,'Evidence střelců a nástřel'!N$7:N$107) &gt; 0, SUMIF('Evidence střelců a nástřel'!$D$7:$D$107,$A43,'Evidence střelců a nástřel'!N$7:N$107),""),"")</f>
        <v/>
      </c>
      <c r="M43" s="12" t="str">
        <f>IF($A43&lt;&gt;"", IF(SUMIF('Evidence střelců a nástřel'!$D$7:$D$107,$A43,'Evidence střelců a nástřel'!O$7:O$107) &gt; 0, SUMIF('Evidence střelců a nástřel'!$D$7:$D$107,$A43,'Evidence střelců a nástřel'!O$7:O$107),""),"")</f>
        <v/>
      </c>
      <c r="N43" s="23"/>
      <c r="O43" s="12" t="str">
        <f t="shared" si="0"/>
        <v/>
      </c>
      <c r="P43" s="12" t="str">
        <f>IF(AND(COUNT(D43:N43) &gt; 0, B43&lt;&gt;"MZ"), 'Pomocné pořadí družstva'!N43, "")</f>
        <v/>
      </c>
      <c r="Q43" s="12" t="str">
        <f>IF(A43&lt;&gt;"", COUNTIF('Evidence střelců a nástřel'!$D$7:$D$107,A43),"")</f>
        <v/>
      </c>
      <c r="R43" s="23"/>
      <c r="S43" t="str">
        <f>IF(AND($O43 &lt;&gt;"", 'Pomocné pořadí družstva'!$R43 &gt;1),  "Rozstřel: "&amp; ('Pomocné pořadí družstva'!$R43) &amp;" o " &amp; P43 &amp; ". - " &amp; ($P43 + 'Pomocné pořadí družstva'!$R43 - 1) &amp; ". místo","")</f>
        <v/>
      </c>
    </row>
    <row r="44" spans="1:19">
      <c r="A44" s="12" t="str">
        <f>IF(A43&lt;&gt;"",IF(ISNUMBER(MATCH(A43+1,'Evidence střelců a nástřel'!$D$7:$D$107,0)),  INDEX('Evidence střelců a nástřel'!$D$7:$D$107,  MATCH(A43+1,'Evidence střelců a nástřel'!$D$7:$D$107,0)),""),"")</f>
        <v/>
      </c>
      <c r="B44" s="23"/>
      <c r="C44" s="20" t="str">
        <f xml:space="preserve"> IF(A44&lt;&gt;"", IF(R44&lt;&gt;"", R44 &amp; " ve složení ","") &amp; TRIM(INDEX('Evidence střelců a nástřel'!$U$7:$U$107, MATCH($A44, 'Evidence střelců a nástřel'!$D$7:$D$107,0))),"")</f>
        <v/>
      </c>
      <c r="D44" s="12" t="str">
        <f>IF($A44&lt;&gt;"", IF(SUMIF('Evidence střelců a nástřel'!$D$7:$D$107,$A44,'Evidence střelců a nástřel'!F$7:F$107) &gt; 0, SUMIF('Evidence střelců a nástřel'!$D$7:$D$107,$A44,'Evidence střelců a nástřel'!F$7:F$107),""),"")</f>
        <v/>
      </c>
      <c r="E44" s="12" t="str">
        <f>IF($A44&lt;&gt;"", IF(SUMIF('Evidence střelců a nástřel'!$D$7:$D$107,$A44,'Evidence střelců a nástřel'!G$7:G$107) &gt; 0, SUMIF('Evidence střelců a nástřel'!$D$7:$D$107,$A44,'Evidence střelců a nástřel'!G$7:G$107),""),"")</f>
        <v/>
      </c>
      <c r="F44" s="12" t="str">
        <f>IF($A44&lt;&gt;"", IF(SUMIF('Evidence střelců a nástřel'!$D$7:$D$107,$A44,'Evidence střelců a nástřel'!H$7:H$107) &gt; 0, SUMIF('Evidence střelců a nástřel'!$D$7:$D$107,$A44,'Evidence střelců a nástřel'!H$7:H$107),""),"")</f>
        <v/>
      </c>
      <c r="G44" s="12" t="str">
        <f>IF($A44&lt;&gt;"", IF(SUMIF('Evidence střelců a nástřel'!$D$7:$D$107,$A44,'Evidence střelců a nástřel'!I$7:I$107) &gt; 0, SUMIF('Evidence střelců a nástřel'!$D$7:$D$107,$A44,'Evidence střelců a nástřel'!I$7:I$107),""),"")</f>
        <v/>
      </c>
      <c r="H44" s="12" t="str">
        <f>IF($A44&lt;&gt;"", IF(SUMIF('Evidence střelců a nástřel'!$D$7:$D$107,$A44,'Evidence střelců a nástřel'!J$7:J$107) &gt; 0, SUMIF('Evidence střelců a nástřel'!$D$7:$D$107,$A44,'Evidence střelců a nástřel'!J$7:J$107),""),"")</f>
        <v/>
      </c>
      <c r="I44" s="12" t="str">
        <f>IF($A44&lt;&gt;"", IF(SUMIF('Evidence střelců a nástřel'!$D$7:$D$107,$A44,'Evidence střelců a nástřel'!K$7:K$107) &gt; 0, SUMIF('Evidence střelců a nástřel'!$D$7:$D$107,$A44,'Evidence střelců a nástřel'!K$7:K$107),""),"")</f>
        <v/>
      </c>
      <c r="J44" s="12" t="str">
        <f>IF($A44&lt;&gt;"", IF(SUMIF('Evidence střelců a nástřel'!$D$7:$D$107,$A44,'Evidence střelců a nástřel'!L$7:L$107) &gt; 0, SUMIF('Evidence střelců a nástřel'!$D$7:$D$107,$A44,'Evidence střelců a nástřel'!L$7:L$107),""),"")</f>
        <v/>
      </c>
      <c r="K44" s="12" t="str">
        <f>IF($A44&lt;&gt;"", IF(SUMIF('Evidence střelců a nástřel'!$D$7:$D$107,$A44,'Evidence střelců a nástřel'!M$7:M$107) &gt; 0, SUMIF('Evidence střelců a nástřel'!$D$7:$D$107,$A44,'Evidence střelců a nástřel'!M$7:M$107),""),"")</f>
        <v/>
      </c>
      <c r="L44" s="12" t="str">
        <f>IF($A44&lt;&gt;"", IF(SUMIF('Evidence střelců a nástřel'!$D$7:$D$107,$A44,'Evidence střelců a nástřel'!N$7:N$107) &gt; 0, SUMIF('Evidence střelců a nástřel'!$D$7:$D$107,$A44,'Evidence střelců a nástřel'!N$7:N$107),""),"")</f>
        <v/>
      </c>
      <c r="M44" s="12" t="str">
        <f>IF($A44&lt;&gt;"", IF(SUMIF('Evidence střelců a nástřel'!$D$7:$D$107,$A44,'Evidence střelců a nástřel'!O$7:O$107) &gt; 0, SUMIF('Evidence střelců a nástřel'!$D$7:$D$107,$A44,'Evidence střelců a nástřel'!O$7:O$107),""),"")</f>
        <v/>
      </c>
      <c r="N44" s="23"/>
      <c r="O44" s="12" t="str">
        <f t="shared" si="0"/>
        <v/>
      </c>
      <c r="P44" s="12" t="str">
        <f>IF(AND(COUNT(D44:N44) &gt; 0, B44&lt;&gt;"MZ"), 'Pomocné pořadí družstva'!N44, "")</f>
        <v/>
      </c>
      <c r="Q44" s="12" t="str">
        <f>IF(A44&lt;&gt;"", COUNTIF('Evidence střelců a nástřel'!$D$7:$D$107,A44),"")</f>
        <v/>
      </c>
      <c r="R44" s="23"/>
      <c r="S44" t="str">
        <f>IF(AND($O44 &lt;&gt;"", 'Pomocné pořadí družstva'!$R44 &gt;1),  "Rozstřel: "&amp; ('Pomocné pořadí družstva'!$R44) &amp;" o " &amp; P44 &amp; ". - " &amp; ($P44 + 'Pomocné pořadí družstva'!$R44 - 1) &amp; ". místo","")</f>
        <v/>
      </c>
    </row>
    <row r="45" spans="1:19">
      <c r="A45" s="12" t="str">
        <f>IF(A44&lt;&gt;"",IF(ISNUMBER(MATCH(A44+1,'Evidence střelců a nástřel'!$D$7:$D$107,0)),  INDEX('Evidence střelců a nástřel'!$D$7:$D$107,  MATCH(A44+1,'Evidence střelců a nástřel'!$D$7:$D$107,0)),""),"")</f>
        <v/>
      </c>
      <c r="B45" s="23"/>
      <c r="C45" s="20" t="str">
        <f xml:space="preserve"> IF(A45&lt;&gt;"", IF(R45&lt;&gt;"", R45 &amp; " ve složení ","") &amp; TRIM(INDEX('Evidence střelců a nástřel'!$U$7:$U$107, MATCH($A45, 'Evidence střelců a nástřel'!$D$7:$D$107,0))),"")</f>
        <v/>
      </c>
      <c r="D45" s="12" t="str">
        <f>IF($A45&lt;&gt;"", IF(SUMIF('Evidence střelců a nástřel'!$D$7:$D$107,$A45,'Evidence střelců a nástřel'!F$7:F$107) &gt; 0, SUMIF('Evidence střelců a nástřel'!$D$7:$D$107,$A45,'Evidence střelců a nástřel'!F$7:F$107),""),"")</f>
        <v/>
      </c>
      <c r="E45" s="12" t="str">
        <f>IF($A45&lt;&gt;"", IF(SUMIF('Evidence střelců a nástřel'!$D$7:$D$107,$A45,'Evidence střelců a nástřel'!G$7:G$107) &gt; 0, SUMIF('Evidence střelců a nástřel'!$D$7:$D$107,$A45,'Evidence střelců a nástřel'!G$7:G$107),""),"")</f>
        <v/>
      </c>
      <c r="F45" s="12" t="str">
        <f>IF($A45&lt;&gt;"", IF(SUMIF('Evidence střelců a nástřel'!$D$7:$D$107,$A45,'Evidence střelců a nástřel'!H$7:H$107) &gt; 0, SUMIF('Evidence střelců a nástřel'!$D$7:$D$107,$A45,'Evidence střelců a nástřel'!H$7:H$107),""),"")</f>
        <v/>
      </c>
      <c r="G45" s="12" t="str">
        <f>IF($A45&lt;&gt;"", IF(SUMIF('Evidence střelců a nástřel'!$D$7:$D$107,$A45,'Evidence střelců a nástřel'!I$7:I$107) &gt; 0, SUMIF('Evidence střelců a nástřel'!$D$7:$D$107,$A45,'Evidence střelců a nástřel'!I$7:I$107),""),"")</f>
        <v/>
      </c>
      <c r="H45" s="12" t="str">
        <f>IF($A45&lt;&gt;"", IF(SUMIF('Evidence střelců a nástřel'!$D$7:$D$107,$A45,'Evidence střelců a nástřel'!J$7:J$107) &gt; 0, SUMIF('Evidence střelců a nástřel'!$D$7:$D$107,$A45,'Evidence střelců a nástřel'!J$7:J$107),""),"")</f>
        <v/>
      </c>
      <c r="I45" s="12" t="str">
        <f>IF($A45&lt;&gt;"", IF(SUMIF('Evidence střelců a nástřel'!$D$7:$D$107,$A45,'Evidence střelců a nástřel'!K$7:K$107) &gt; 0, SUMIF('Evidence střelců a nástřel'!$D$7:$D$107,$A45,'Evidence střelců a nástřel'!K$7:K$107),""),"")</f>
        <v/>
      </c>
      <c r="J45" s="12" t="str">
        <f>IF($A45&lt;&gt;"", IF(SUMIF('Evidence střelců a nástřel'!$D$7:$D$107,$A45,'Evidence střelců a nástřel'!L$7:L$107) &gt; 0, SUMIF('Evidence střelců a nástřel'!$D$7:$D$107,$A45,'Evidence střelců a nástřel'!L$7:L$107),""),"")</f>
        <v/>
      </c>
      <c r="K45" s="12" t="str">
        <f>IF($A45&lt;&gt;"", IF(SUMIF('Evidence střelců a nástřel'!$D$7:$D$107,$A45,'Evidence střelců a nástřel'!M$7:M$107) &gt; 0, SUMIF('Evidence střelců a nástřel'!$D$7:$D$107,$A45,'Evidence střelců a nástřel'!M$7:M$107),""),"")</f>
        <v/>
      </c>
      <c r="L45" s="12" t="str">
        <f>IF($A45&lt;&gt;"", IF(SUMIF('Evidence střelců a nástřel'!$D$7:$D$107,$A45,'Evidence střelců a nástřel'!N$7:N$107) &gt; 0, SUMIF('Evidence střelců a nástřel'!$D$7:$D$107,$A45,'Evidence střelců a nástřel'!N$7:N$107),""),"")</f>
        <v/>
      </c>
      <c r="M45" s="12" t="str">
        <f>IF($A45&lt;&gt;"", IF(SUMIF('Evidence střelců a nástřel'!$D$7:$D$107,$A45,'Evidence střelců a nástřel'!O$7:O$107) &gt; 0, SUMIF('Evidence střelců a nástřel'!$D$7:$D$107,$A45,'Evidence střelců a nástřel'!O$7:O$107),""),"")</f>
        <v/>
      </c>
      <c r="N45" s="23"/>
      <c r="O45" s="12" t="str">
        <f t="shared" si="0"/>
        <v/>
      </c>
      <c r="P45" s="12" t="str">
        <f>IF(AND(COUNT(D45:N45) &gt; 0, B45&lt;&gt;"MZ"), 'Pomocné pořadí družstva'!N45, "")</f>
        <v/>
      </c>
      <c r="Q45" s="12" t="str">
        <f>IF(A45&lt;&gt;"", COUNTIF('Evidence střelců a nástřel'!$D$7:$D$107,A45),"")</f>
        <v/>
      </c>
      <c r="R45" s="23"/>
      <c r="S45" t="str">
        <f>IF(AND($O45 &lt;&gt;"", 'Pomocné pořadí družstva'!$R45 &gt;1),  "Rozstřel: "&amp; ('Pomocné pořadí družstva'!$R45) &amp;" o " &amp; P45 &amp; ". - " &amp; ($P45 + 'Pomocné pořadí družstva'!$R45 - 1) &amp; ". místo","")</f>
        <v/>
      </c>
    </row>
    <row r="46" spans="1:19">
      <c r="A46" s="12" t="str">
        <f>IF(A45&lt;&gt;"",IF(ISNUMBER(MATCH(A45+1,'Evidence střelců a nástřel'!$D$7:$D$107,0)),  INDEX('Evidence střelců a nástřel'!$D$7:$D$107,  MATCH(A45+1,'Evidence střelců a nástřel'!$D$7:$D$107,0)),""),"")</f>
        <v/>
      </c>
      <c r="B46" s="23"/>
      <c r="C46" s="20" t="str">
        <f xml:space="preserve"> IF(A46&lt;&gt;"", IF(R46&lt;&gt;"", R46 &amp; " ve složení ","") &amp; TRIM(INDEX('Evidence střelců a nástřel'!$U$7:$U$107, MATCH($A46, 'Evidence střelců a nástřel'!$D$7:$D$107,0))),"")</f>
        <v/>
      </c>
      <c r="D46" s="12" t="str">
        <f>IF($A46&lt;&gt;"", IF(SUMIF('Evidence střelců a nástřel'!$D$7:$D$107,$A46,'Evidence střelců a nástřel'!F$7:F$107) &gt; 0, SUMIF('Evidence střelců a nástřel'!$D$7:$D$107,$A46,'Evidence střelců a nástřel'!F$7:F$107),""),"")</f>
        <v/>
      </c>
      <c r="E46" s="12" t="str">
        <f>IF($A46&lt;&gt;"", IF(SUMIF('Evidence střelců a nástřel'!$D$7:$D$107,$A46,'Evidence střelců a nástřel'!G$7:G$107) &gt; 0, SUMIF('Evidence střelců a nástřel'!$D$7:$D$107,$A46,'Evidence střelců a nástřel'!G$7:G$107),""),"")</f>
        <v/>
      </c>
      <c r="F46" s="12" t="str">
        <f>IF($A46&lt;&gt;"", IF(SUMIF('Evidence střelců a nástřel'!$D$7:$D$107,$A46,'Evidence střelců a nástřel'!H$7:H$107) &gt; 0, SUMIF('Evidence střelců a nástřel'!$D$7:$D$107,$A46,'Evidence střelců a nástřel'!H$7:H$107),""),"")</f>
        <v/>
      </c>
      <c r="G46" s="12" t="str">
        <f>IF($A46&lt;&gt;"", IF(SUMIF('Evidence střelců a nástřel'!$D$7:$D$107,$A46,'Evidence střelců a nástřel'!I$7:I$107) &gt; 0, SUMIF('Evidence střelců a nástřel'!$D$7:$D$107,$A46,'Evidence střelců a nástřel'!I$7:I$107),""),"")</f>
        <v/>
      </c>
      <c r="H46" s="12" t="str">
        <f>IF($A46&lt;&gt;"", IF(SUMIF('Evidence střelců a nástřel'!$D$7:$D$107,$A46,'Evidence střelců a nástřel'!J$7:J$107) &gt; 0, SUMIF('Evidence střelců a nástřel'!$D$7:$D$107,$A46,'Evidence střelců a nástřel'!J$7:J$107),""),"")</f>
        <v/>
      </c>
      <c r="I46" s="12" t="str">
        <f>IF($A46&lt;&gt;"", IF(SUMIF('Evidence střelců a nástřel'!$D$7:$D$107,$A46,'Evidence střelců a nástřel'!K$7:K$107) &gt; 0, SUMIF('Evidence střelců a nástřel'!$D$7:$D$107,$A46,'Evidence střelců a nástřel'!K$7:K$107),""),"")</f>
        <v/>
      </c>
      <c r="J46" s="12" t="str">
        <f>IF($A46&lt;&gt;"", IF(SUMIF('Evidence střelců a nástřel'!$D$7:$D$107,$A46,'Evidence střelců a nástřel'!L$7:L$107) &gt; 0, SUMIF('Evidence střelců a nástřel'!$D$7:$D$107,$A46,'Evidence střelců a nástřel'!L$7:L$107),""),"")</f>
        <v/>
      </c>
      <c r="K46" s="12" t="str">
        <f>IF($A46&lt;&gt;"", IF(SUMIF('Evidence střelců a nástřel'!$D$7:$D$107,$A46,'Evidence střelců a nástřel'!M$7:M$107) &gt; 0, SUMIF('Evidence střelců a nástřel'!$D$7:$D$107,$A46,'Evidence střelců a nástřel'!M$7:M$107),""),"")</f>
        <v/>
      </c>
      <c r="L46" s="12" t="str">
        <f>IF($A46&lt;&gt;"", IF(SUMIF('Evidence střelců a nástřel'!$D$7:$D$107,$A46,'Evidence střelců a nástřel'!N$7:N$107) &gt; 0, SUMIF('Evidence střelců a nástřel'!$D$7:$D$107,$A46,'Evidence střelců a nástřel'!N$7:N$107),""),"")</f>
        <v/>
      </c>
      <c r="M46" s="12" t="str">
        <f>IF($A46&lt;&gt;"", IF(SUMIF('Evidence střelců a nástřel'!$D$7:$D$107,$A46,'Evidence střelců a nástřel'!O$7:O$107) &gt; 0, SUMIF('Evidence střelců a nástřel'!$D$7:$D$107,$A46,'Evidence střelců a nástřel'!O$7:O$107),""),"")</f>
        <v/>
      </c>
      <c r="N46" s="23"/>
      <c r="O46" s="12" t="str">
        <f t="shared" si="0"/>
        <v/>
      </c>
      <c r="P46" s="12" t="str">
        <f>IF(AND(COUNT(D46:N46) &gt; 0, B46&lt;&gt;"MZ"), 'Pomocné pořadí družstva'!N46, "")</f>
        <v/>
      </c>
      <c r="Q46" s="12" t="str">
        <f>IF(A46&lt;&gt;"", COUNTIF('Evidence střelců a nástřel'!$D$7:$D$107,A46),"")</f>
        <v/>
      </c>
      <c r="R46" s="23"/>
      <c r="S46" t="str">
        <f>IF(AND($O46 &lt;&gt;"", 'Pomocné pořadí družstva'!$R46 &gt;1),  "Rozstřel: "&amp; ('Pomocné pořadí družstva'!$R46) &amp;" o " &amp; P46 &amp; ". - " &amp; ($P46 + 'Pomocné pořadí družstva'!$R46 - 1) &amp; ". místo","")</f>
        <v/>
      </c>
    </row>
    <row r="47" spans="1:19">
      <c r="A47" s="12" t="str">
        <f>IF(A46&lt;&gt;"",IF(ISNUMBER(MATCH(A46+1,'Evidence střelců a nástřel'!$D$7:$D$107,0)),  INDEX('Evidence střelců a nástřel'!$D$7:$D$107,  MATCH(A46+1,'Evidence střelců a nástřel'!$D$7:$D$107,0)),""),"")</f>
        <v/>
      </c>
      <c r="B47" s="23"/>
      <c r="C47" s="20" t="str">
        <f xml:space="preserve"> IF(A47&lt;&gt;"", IF(R47&lt;&gt;"", R47 &amp; " ve složení ","") &amp; TRIM(INDEX('Evidence střelců a nástřel'!$U$7:$U$107, MATCH($A47, 'Evidence střelců a nástřel'!$D$7:$D$107,0))),"")</f>
        <v/>
      </c>
      <c r="D47" s="12" t="str">
        <f>IF($A47&lt;&gt;"", IF(SUMIF('Evidence střelců a nástřel'!$D$7:$D$107,$A47,'Evidence střelců a nástřel'!F$7:F$107) &gt; 0, SUMIF('Evidence střelců a nástřel'!$D$7:$D$107,$A47,'Evidence střelců a nástřel'!F$7:F$107),""),"")</f>
        <v/>
      </c>
      <c r="E47" s="12" t="str">
        <f>IF($A47&lt;&gt;"", IF(SUMIF('Evidence střelců a nástřel'!$D$7:$D$107,$A47,'Evidence střelců a nástřel'!G$7:G$107) &gt; 0, SUMIF('Evidence střelců a nástřel'!$D$7:$D$107,$A47,'Evidence střelců a nástřel'!G$7:G$107),""),"")</f>
        <v/>
      </c>
      <c r="F47" s="12" t="str">
        <f>IF($A47&lt;&gt;"", IF(SUMIF('Evidence střelců a nástřel'!$D$7:$D$107,$A47,'Evidence střelců a nástřel'!H$7:H$107) &gt; 0, SUMIF('Evidence střelců a nástřel'!$D$7:$D$107,$A47,'Evidence střelců a nástřel'!H$7:H$107),""),"")</f>
        <v/>
      </c>
      <c r="G47" s="12" t="str">
        <f>IF($A47&lt;&gt;"", IF(SUMIF('Evidence střelců a nástřel'!$D$7:$D$107,$A47,'Evidence střelců a nástřel'!I$7:I$107) &gt; 0, SUMIF('Evidence střelců a nástřel'!$D$7:$D$107,$A47,'Evidence střelců a nástřel'!I$7:I$107),""),"")</f>
        <v/>
      </c>
      <c r="H47" s="12" t="str">
        <f>IF($A47&lt;&gt;"", IF(SUMIF('Evidence střelců a nástřel'!$D$7:$D$107,$A47,'Evidence střelců a nástřel'!J$7:J$107) &gt; 0, SUMIF('Evidence střelců a nástřel'!$D$7:$D$107,$A47,'Evidence střelců a nástřel'!J$7:J$107),""),"")</f>
        <v/>
      </c>
      <c r="I47" s="12" t="str">
        <f>IF($A47&lt;&gt;"", IF(SUMIF('Evidence střelců a nástřel'!$D$7:$D$107,$A47,'Evidence střelců a nástřel'!K$7:K$107) &gt; 0, SUMIF('Evidence střelců a nástřel'!$D$7:$D$107,$A47,'Evidence střelců a nástřel'!K$7:K$107),""),"")</f>
        <v/>
      </c>
      <c r="J47" s="12" t="str">
        <f>IF($A47&lt;&gt;"", IF(SUMIF('Evidence střelců a nástřel'!$D$7:$D$107,$A47,'Evidence střelců a nástřel'!L$7:L$107) &gt; 0, SUMIF('Evidence střelců a nástřel'!$D$7:$D$107,$A47,'Evidence střelců a nástřel'!L$7:L$107),""),"")</f>
        <v/>
      </c>
      <c r="K47" s="12" t="str">
        <f>IF($A47&lt;&gt;"", IF(SUMIF('Evidence střelců a nástřel'!$D$7:$D$107,$A47,'Evidence střelců a nástřel'!M$7:M$107) &gt; 0, SUMIF('Evidence střelců a nástřel'!$D$7:$D$107,$A47,'Evidence střelců a nástřel'!M$7:M$107),""),"")</f>
        <v/>
      </c>
      <c r="L47" s="12" t="str">
        <f>IF($A47&lt;&gt;"", IF(SUMIF('Evidence střelců a nástřel'!$D$7:$D$107,$A47,'Evidence střelců a nástřel'!N$7:N$107) &gt; 0, SUMIF('Evidence střelců a nástřel'!$D$7:$D$107,$A47,'Evidence střelců a nástřel'!N$7:N$107),""),"")</f>
        <v/>
      </c>
      <c r="M47" s="12" t="str">
        <f>IF($A47&lt;&gt;"", IF(SUMIF('Evidence střelců a nástřel'!$D$7:$D$107,$A47,'Evidence střelců a nástřel'!O$7:O$107) &gt; 0, SUMIF('Evidence střelců a nástřel'!$D$7:$D$107,$A47,'Evidence střelců a nástřel'!O$7:O$107),""),"")</f>
        <v/>
      </c>
      <c r="N47" s="23"/>
      <c r="O47" s="12" t="str">
        <f t="shared" si="0"/>
        <v/>
      </c>
      <c r="P47" s="12" t="str">
        <f>IF(AND(COUNT(D47:N47) &gt; 0, B47&lt;&gt;"MZ"), 'Pomocné pořadí družstva'!N47, "")</f>
        <v/>
      </c>
      <c r="Q47" s="12" t="str">
        <f>IF(A47&lt;&gt;"", COUNTIF('Evidence střelců a nástřel'!$D$7:$D$107,A47),"")</f>
        <v/>
      </c>
      <c r="R47" s="23"/>
      <c r="S47" t="str">
        <f>IF(AND($O47 &lt;&gt;"", 'Pomocné pořadí družstva'!$R47 &gt;1),  "Rozstřel: "&amp; ('Pomocné pořadí družstva'!$R47) &amp;" o " &amp; P47 &amp; ". - " &amp; ($P47 + 'Pomocné pořadí družstva'!$R47 - 1) &amp; ". místo","")</f>
        <v/>
      </c>
    </row>
    <row r="48" spans="1:19">
      <c r="A48" s="12" t="str">
        <f>IF(A47&lt;&gt;"",IF(ISNUMBER(MATCH(A47+1,'Evidence střelců a nástřel'!$D$7:$D$107,0)),  INDEX('Evidence střelců a nástřel'!$D$7:$D$107,  MATCH(A47+1,'Evidence střelců a nástřel'!$D$7:$D$107,0)),""),"")</f>
        <v/>
      </c>
      <c r="B48" s="23"/>
      <c r="C48" s="20" t="str">
        <f xml:space="preserve"> IF(A48&lt;&gt;"", IF(R48&lt;&gt;"", R48 &amp; " ve složení ","") &amp; TRIM(INDEX('Evidence střelců a nástřel'!$U$7:$U$107, MATCH($A48, 'Evidence střelců a nástřel'!$D$7:$D$107,0))),"")</f>
        <v/>
      </c>
      <c r="D48" s="12" t="str">
        <f>IF($A48&lt;&gt;"", IF(SUMIF('Evidence střelců a nástřel'!$D$7:$D$107,$A48,'Evidence střelců a nástřel'!F$7:F$107) &gt; 0, SUMIF('Evidence střelců a nástřel'!$D$7:$D$107,$A48,'Evidence střelců a nástřel'!F$7:F$107),""),"")</f>
        <v/>
      </c>
      <c r="E48" s="12" t="str">
        <f>IF($A48&lt;&gt;"", IF(SUMIF('Evidence střelců a nástřel'!$D$7:$D$107,$A48,'Evidence střelců a nástřel'!G$7:G$107) &gt; 0, SUMIF('Evidence střelců a nástřel'!$D$7:$D$107,$A48,'Evidence střelců a nástřel'!G$7:G$107),""),"")</f>
        <v/>
      </c>
      <c r="F48" s="12" t="str">
        <f>IF($A48&lt;&gt;"", IF(SUMIF('Evidence střelců a nástřel'!$D$7:$D$107,$A48,'Evidence střelců a nástřel'!H$7:H$107) &gt; 0, SUMIF('Evidence střelců a nástřel'!$D$7:$D$107,$A48,'Evidence střelců a nástřel'!H$7:H$107),""),"")</f>
        <v/>
      </c>
      <c r="G48" s="12" t="str">
        <f>IF($A48&lt;&gt;"", IF(SUMIF('Evidence střelců a nástřel'!$D$7:$D$107,$A48,'Evidence střelců a nástřel'!I$7:I$107) &gt; 0, SUMIF('Evidence střelců a nástřel'!$D$7:$D$107,$A48,'Evidence střelců a nástřel'!I$7:I$107),""),"")</f>
        <v/>
      </c>
      <c r="H48" s="12" t="str">
        <f>IF($A48&lt;&gt;"", IF(SUMIF('Evidence střelců a nástřel'!$D$7:$D$107,$A48,'Evidence střelců a nástřel'!J$7:J$107) &gt; 0, SUMIF('Evidence střelců a nástřel'!$D$7:$D$107,$A48,'Evidence střelců a nástřel'!J$7:J$107),""),"")</f>
        <v/>
      </c>
      <c r="I48" s="12" t="str">
        <f>IF($A48&lt;&gt;"", IF(SUMIF('Evidence střelců a nástřel'!$D$7:$D$107,$A48,'Evidence střelců a nástřel'!K$7:K$107) &gt; 0, SUMIF('Evidence střelců a nástřel'!$D$7:$D$107,$A48,'Evidence střelců a nástřel'!K$7:K$107),""),"")</f>
        <v/>
      </c>
      <c r="J48" s="12" t="str">
        <f>IF($A48&lt;&gt;"", IF(SUMIF('Evidence střelců a nástřel'!$D$7:$D$107,$A48,'Evidence střelců a nástřel'!L$7:L$107) &gt; 0, SUMIF('Evidence střelců a nástřel'!$D$7:$D$107,$A48,'Evidence střelců a nástřel'!L$7:L$107),""),"")</f>
        <v/>
      </c>
      <c r="K48" s="12" t="str">
        <f>IF($A48&lt;&gt;"", IF(SUMIF('Evidence střelců a nástřel'!$D$7:$D$107,$A48,'Evidence střelců a nástřel'!M$7:M$107) &gt; 0, SUMIF('Evidence střelců a nástřel'!$D$7:$D$107,$A48,'Evidence střelců a nástřel'!M$7:M$107),""),"")</f>
        <v/>
      </c>
      <c r="L48" s="12" t="str">
        <f>IF($A48&lt;&gt;"", IF(SUMIF('Evidence střelců a nástřel'!$D$7:$D$107,$A48,'Evidence střelců a nástřel'!N$7:N$107) &gt; 0, SUMIF('Evidence střelců a nástřel'!$D$7:$D$107,$A48,'Evidence střelců a nástřel'!N$7:N$107),""),"")</f>
        <v/>
      </c>
      <c r="M48" s="12" t="str">
        <f>IF($A48&lt;&gt;"", IF(SUMIF('Evidence střelců a nástřel'!$D$7:$D$107,$A48,'Evidence střelců a nástřel'!O$7:O$107) &gt; 0, SUMIF('Evidence střelců a nástřel'!$D$7:$D$107,$A48,'Evidence střelců a nástřel'!O$7:O$107),""),"")</f>
        <v/>
      </c>
      <c r="N48" s="23"/>
      <c r="O48" s="12" t="str">
        <f t="shared" si="0"/>
        <v/>
      </c>
      <c r="P48" s="12" t="str">
        <f>IF(AND(COUNT(D48:N48) &gt; 0, B48&lt;&gt;"MZ"), 'Pomocné pořadí družstva'!N48, "")</f>
        <v/>
      </c>
      <c r="Q48" s="12" t="str">
        <f>IF(A48&lt;&gt;"", COUNTIF('Evidence střelců a nástřel'!$D$7:$D$107,A48),"")</f>
        <v/>
      </c>
      <c r="R48" s="23"/>
      <c r="S48" t="str">
        <f>IF(AND($O48 &lt;&gt;"", 'Pomocné pořadí družstva'!$R48 &gt;1),  "Rozstřel: "&amp; ('Pomocné pořadí družstva'!$R48) &amp;" o " &amp; P48 &amp; ". - " &amp; ($P48 + 'Pomocné pořadí družstva'!$R48 - 1) &amp; ". místo","")</f>
        <v/>
      </c>
    </row>
    <row r="49" spans="1:19">
      <c r="A49" s="12" t="str">
        <f>IF(A48&lt;&gt;"",IF(ISNUMBER(MATCH(A48+1,'Evidence střelců a nástřel'!$D$7:$D$107,0)),  INDEX('Evidence střelců a nástřel'!$D$7:$D$107,  MATCH(A48+1,'Evidence střelců a nástřel'!$D$7:$D$107,0)),""),"")</f>
        <v/>
      </c>
      <c r="B49" s="23"/>
      <c r="C49" s="20" t="str">
        <f xml:space="preserve"> IF(A49&lt;&gt;"", IF(R49&lt;&gt;"", R49 &amp; " ve složení ","") &amp; TRIM(INDEX('Evidence střelců a nástřel'!$U$7:$U$107, MATCH($A49, 'Evidence střelců a nástřel'!$D$7:$D$107,0))),"")</f>
        <v/>
      </c>
      <c r="D49" s="12" t="str">
        <f>IF($A49&lt;&gt;"", IF(SUMIF('Evidence střelců a nástřel'!$D$7:$D$107,$A49,'Evidence střelců a nástřel'!F$7:F$107) &gt; 0, SUMIF('Evidence střelců a nástřel'!$D$7:$D$107,$A49,'Evidence střelců a nástřel'!F$7:F$107),""),"")</f>
        <v/>
      </c>
      <c r="E49" s="12" t="str">
        <f>IF($A49&lt;&gt;"", IF(SUMIF('Evidence střelců a nástřel'!$D$7:$D$107,$A49,'Evidence střelců a nástřel'!G$7:G$107) &gt; 0, SUMIF('Evidence střelců a nástřel'!$D$7:$D$107,$A49,'Evidence střelců a nástřel'!G$7:G$107),""),"")</f>
        <v/>
      </c>
      <c r="F49" s="12" t="str">
        <f>IF($A49&lt;&gt;"", IF(SUMIF('Evidence střelců a nástřel'!$D$7:$D$107,$A49,'Evidence střelců a nástřel'!H$7:H$107) &gt; 0, SUMIF('Evidence střelců a nástřel'!$D$7:$D$107,$A49,'Evidence střelců a nástřel'!H$7:H$107),""),"")</f>
        <v/>
      </c>
      <c r="G49" s="12" t="str">
        <f>IF($A49&lt;&gt;"", IF(SUMIF('Evidence střelců a nástřel'!$D$7:$D$107,$A49,'Evidence střelců a nástřel'!I$7:I$107) &gt; 0, SUMIF('Evidence střelců a nástřel'!$D$7:$D$107,$A49,'Evidence střelců a nástřel'!I$7:I$107),""),"")</f>
        <v/>
      </c>
      <c r="H49" s="12" t="str">
        <f>IF($A49&lt;&gt;"", IF(SUMIF('Evidence střelců a nástřel'!$D$7:$D$107,$A49,'Evidence střelců a nástřel'!J$7:J$107) &gt; 0, SUMIF('Evidence střelců a nástřel'!$D$7:$D$107,$A49,'Evidence střelců a nástřel'!J$7:J$107),""),"")</f>
        <v/>
      </c>
      <c r="I49" s="12" t="str">
        <f>IF($A49&lt;&gt;"", IF(SUMIF('Evidence střelců a nástřel'!$D$7:$D$107,$A49,'Evidence střelců a nástřel'!K$7:K$107) &gt; 0, SUMIF('Evidence střelců a nástřel'!$D$7:$D$107,$A49,'Evidence střelců a nástřel'!K$7:K$107),""),"")</f>
        <v/>
      </c>
      <c r="J49" s="12" t="str">
        <f>IF($A49&lt;&gt;"", IF(SUMIF('Evidence střelců a nástřel'!$D$7:$D$107,$A49,'Evidence střelců a nástřel'!L$7:L$107) &gt; 0, SUMIF('Evidence střelců a nástřel'!$D$7:$D$107,$A49,'Evidence střelců a nástřel'!L$7:L$107),""),"")</f>
        <v/>
      </c>
      <c r="K49" s="12" t="str">
        <f>IF($A49&lt;&gt;"", IF(SUMIF('Evidence střelců a nástřel'!$D$7:$D$107,$A49,'Evidence střelců a nástřel'!M$7:M$107) &gt; 0, SUMIF('Evidence střelců a nástřel'!$D$7:$D$107,$A49,'Evidence střelců a nástřel'!M$7:M$107),""),"")</f>
        <v/>
      </c>
      <c r="L49" s="12" t="str">
        <f>IF($A49&lt;&gt;"", IF(SUMIF('Evidence střelců a nástřel'!$D$7:$D$107,$A49,'Evidence střelců a nástřel'!N$7:N$107) &gt; 0, SUMIF('Evidence střelců a nástřel'!$D$7:$D$107,$A49,'Evidence střelců a nástřel'!N$7:N$107),""),"")</f>
        <v/>
      </c>
      <c r="M49" s="12" t="str">
        <f>IF($A49&lt;&gt;"", IF(SUMIF('Evidence střelců a nástřel'!$D$7:$D$107,$A49,'Evidence střelců a nástřel'!O$7:O$107) &gt; 0, SUMIF('Evidence střelců a nástřel'!$D$7:$D$107,$A49,'Evidence střelců a nástřel'!O$7:O$107),""),"")</f>
        <v/>
      </c>
      <c r="N49" s="23"/>
      <c r="O49" s="12" t="str">
        <f t="shared" si="0"/>
        <v/>
      </c>
      <c r="P49" s="12" t="str">
        <f>IF(AND(COUNT(D49:N49) &gt; 0, B49&lt;&gt;"MZ"), 'Pomocné pořadí družstva'!N49, "")</f>
        <v/>
      </c>
      <c r="Q49" s="12" t="str">
        <f>IF(A49&lt;&gt;"", COUNTIF('Evidence střelců a nástřel'!$D$7:$D$107,A49),"")</f>
        <v/>
      </c>
      <c r="R49" s="23"/>
      <c r="S49" t="str">
        <f>IF(AND($O49 &lt;&gt;"", 'Pomocné pořadí družstva'!$R49 &gt;1),  "Rozstřel: "&amp; ('Pomocné pořadí družstva'!$R49) &amp;" o " &amp; P49 &amp; ". - " &amp; ($P49 + 'Pomocné pořadí družstva'!$R49 - 1) &amp; ". místo","")</f>
        <v/>
      </c>
    </row>
    <row r="50" spans="1:19">
      <c r="A50" s="12" t="str">
        <f>IF(A49&lt;&gt;"",IF(ISNUMBER(MATCH(A49+1,'Evidence střelců a nástřel'!$D$7:$D$107,0)),  INDEX('Evidence střelců a nástřel'!$D$7:$D$107,  MATCH(A49+1,'Evidence střelců a nástřel'!$D$7:$D$107,0)),""),"")</f>
        <v/>
      </c>
      <c r="B50" s="23"/>
      <c r="C50" s="20" t="str">
        <f xml:space="preserve"> IF(A50&lt;&gt;"", IF(R50&lt;&gt;"", R50 &amp; " ve složení ","") &amp; TRIM(INDEX('Evidence střelců a nástřel'!$U$7:$U$107, MATCH($A50, 'Evidence střelců a nástřel'!$D$7:$D$107,0))),"")</f>
        <v/>
      </c>
      <c r="D50" s="12" t="str">
        <f>IF($A50&lt;&gt;"", IF(SUMIF('Evidence střelců a nástřel'!$D$7:$D$107,$A50,'Evidence střelců a nástřel'!F$7:F$107) &gt; 0, SUMIF('Evidence střelců a nástřel'!$D$7:$D$107,$A50,'Evidence střelců a nástřel'!F$7:F$107),""),"")</f>
        <v/>
      </c>
      <c r="E50" s="12" t="str">
        <f>IF($A50&lt;&gt;"", IF(SUMIF('Evidence střelců a nástřel'!$D$7:$D$107,$A50,'Evidence střelců a nástřel'!G$7:G$107) &gt; 0, SUMIF('Evidence střelců a nástřel'!$D$7:$D$107,$A50,'Evidence střelců a nástřel'!G$7:G$107),""),"")</f>
        <v/>
      </c>
      <c r="F50" s="12" t="str">
        <f>IF($A50&lt;&gt;"", IF(SUMIF('Evidence střelců a nástřel'!$D$7:$D$107,$A50,'Evidence střelců a nástřel'!H$7:H$107) &gt; 0, SUMIF('Evidence střelců a nástřel'!$D$7:$D$107,$A50,'Evidence střelců a nástřel'!H$7:H$107),""),"")</f>
        <v/>
      </c>
      <c r="G50" s="12" t="str">
        <f>IF($A50&lt;&gt;"", IF(SUMIF('Evidence střelců a nástřel'!$D$7:$D$107,$A50,'Evidence střelců a nástřel'!I$7:I$107) &gt; 0, SUMIF('Evidence střelců a nástřel'!$D$7:$D$107,$A50,'Evidence střelců a nástřel'!I$7:I$107),""),"")</f>
        <v/>
      </c>
      <c r="H50" s="12" t="str">
        <f>IF($A50&lt;&gt;"", IF(SUMIF('Evidence střelců a nástřel'!$D$7:$D$107,$A50,'Evidence střelců a nástřel'!J$7:J$107) &gt; 0, SUMIF('Evidence střelců a nástřel'!$D$7:$D$107,$A50,'Evidence střelců a nástřel'!J$7:J$107),""),"")</f>
        <v/>
      </c>
      <c r="I50" s="12" t="str">
        <f>IF($A50&lt;&gt;"", IF(SUMIF('Evidence střelců a nástřel'!$D$7:$D$107,$A50,'Evidence střelců a nástřel'!K$7:K$107) &gt; 0, SUMIF('Evidence střelců a nástřel'!$D$7:$D$107,$A50,'Evidence střelců a nástřel'!K$7:K$107),""),"")</f>
        <v/>
      </c>
      <c r="J50" s="12" t="str">
        <f>IF($A50&lt;&gt;"", IF(SUMIF('Evidence střelců a nástřel'!$D$7:$D$107,$A50,'Evidence střelců a nástřel'!L$7:L$107) &gt; 0, SUMIF('Evidence střelců a nástřel'!$D$7:$D$107,$A50,'Evidence střelců a nástřel'!L$7:L$107),""),"")</f>
        <v/>
      </c>
      <c r="K50" s="12" t="str">
        <f>IF($A50&lt;&gt;"", IF(SUMIF('Evidence střelců a nástřel'!$D$7:$D$107,$A50,'Evidence střelců a nástřel'!M$7:M$107) &gt; 0, SUMIF('Evidence střelců a nástřel'!$D$7:$D$107,$A50,'Evidence střelců a nástřel'!M$7:M$107),""),"")</f>
        <v/>
      </c>
      <c r="L50" s="12" t="str">
        <f>IF($A50&lt;&gt;"", IF(SUMIF('Evidence střelců a nástřel'!$D$7:$D$107,$A50,'Evidence střelců a nástřel'!N$7:N$107) &gt; 0, SUMIF('Evidence střelců a nástřel'!$D$7:$D$107,$A50,'Evidence střelců a nástřel'!N$7:N$107),""),"")</f>
        <v/>
      </c>
      <c r="M50" s="12" t="str">
        <f>IF($A50&lt;&gt;"", IF(SUMIF('Evidence střelců a nástřel'!$D$7:$D$107,$A50,'Evidence střelců a nástřel'!O$7:O$107) &gt; 0, SUMIF('Evidence střelců a nástřel'!$D$7:$D$107,$A50,'Evidence střelců a nástřel'!O$7:O$107),""),"")</f>
        <v/>
      </c>
      <c r="N50" s="23"/>
      <c r="O50" s="12" t="str">
        <f t="shared" si="0"/>
        <v/>
      </c>
      <c r="P50" s="12" t="str">
        <f>IF(AND(COUNT(D50:N50) &gt; 0, B50&lt;&gt;"MZ"), 'Pomocné pořadí družstva'!N50, "")</f>
        <v/>
      </c>
      <c r="Q50" s="12" t="str">
        <f>IF(A50&lt;&gt;"", COUNTIF('Evidence střelců a nástřel'!$D$7:$D$107,A50),"")</f>
        <v/>
      </c>
      <c r="R50" s="23"/>
      <c r="S50" t="str">
        <f>IF(AND($O50 &lt;&gt;"", 'Pomocné pořadí družstva'!$R50 &gt;1),  "Rozstřel: "&amp; ('Pomocné pořadí družstva'!$R50) &amp;" o " &amp; P50 &amp; ". - " &amp; ($P50 + 'Pomocné pořadí družstva'!$R50 - 1) &amp; ". místo","")</f>
        <v/>
      </c>
    </row>
  </sheetData>
  <sheetProtection sheet="1" objects="1" scenarios="1" formatCells="0" formatColumns="0" formatRows="0" autoFilter="0"/>
  <mergeCells count="7">
    <mergeCell ref="A1:R1"/>
    <mergeCell ref="A2:R2"/>
    <mergeCell ref="A3:R3"/>
    <mergeCell ref="A4:R4"/>
    <mergeCell ref="A5:C5"/>
    <mergeCell ref="D5:O5"/>
    <mergeCell ref="P5:R5"/>
  </mergeCells>
  <dataValidations count="2">
    <dataValidation type="list" allowBlank="1" showInputMessage="1" showErrorMessage="1" sqref="B7:B50">
      <formula1>KategorieStrelcu</formula1>
    </dataValidation>
    <dataValidation type="whole" operator="greaterThanOrEqual" allowBlank="1" showInputMessage="1" showErrorMessage="1" sqref="N7:N50">
      <formula1>0</formula1>
    </dataValidation>
  </dataValidations>
  <pageMargins left="0.7" right="0.7" top="0.78740157499999996" bottom="0.78740157499999996" header="0.3" footer="0.3"/>
  <pageSetup paperSize="9" orientation="portrait" r:id="rId1"/>
  <ignoredErrors>
    <ignoredError sqref="P6" unlockedFormula="1"/>
  </ignoredErrors>
  <legacyDrawing r:id="rId2"/>
  <extLst xmlns:x14="http://schemas.microsoft.com/office/spreadsheetml/2009/9/main">
    <ext uri="{78C0D931-6437-407d-A8EE-F0AAD7539E65}">
      <x14:conditionalFormattings>
        <x14:conditionalFormatting xmlns:xm="http://schemas.microsoft.com/office/excel/2006/main">
          <x14:cfRule type="expression" priority="2" id="{A0D4CD80-89A4-42F2-B210-DD2A70C95559}">
            <xm:f>AND($A7&lt;&gt;"", $Q7&lt;&gt;Nastavení!$B$3)</xm:f>
            <x14:dxf>
              <fill>
                <patternFill>
                  <bgColor rgb="FFFF0000"/>
                </patternFill>
              </fill>
            </x14:dxf>
          </x14:cfRule>
          <xm:sqref>Q7:Q50</xm:sqref>
        </x14:conditionalFormatting>
      </x14:conditionalFormattings>
    </ext>
  </extLst>
</worksheet>
</file>

<file path=xl/worksheets/sheet5.xml><?xml version="1.0" encoding="utf-8"?>
<worksheet xmlns="http://schemas.openxmlformats.org/spreadsheetml/2006/main" xmlns:r="http://schemas.openxmlformats.org/officeDocument/2006/relationships">
  <sheetPr codeName="List4"/>
  <dimension ref="A1:Q50"/>
  <sheetViews>
    <sheetView workbookViewId="0">
      <pane ySplit="6" topLeftCell="A7" activePane="bottomLeft" state="frozen"/>
      <selection pane="bottomLeft" activeCell="D7" sqref="D7"/>
    </sheetView>
  </sheetViews>
  <sheetFormatPr defaultRowHeight="14.4"/>
  <cols>
    <col min="1" max="1" width="4.109375" customWidth="1"/>
    <col min="2" max="3" width="5.5546875" customWidth="1"/>
    <col min="4" max="4" width="35.88671875" customWidth="1"/>
  </cols>
  <sheetData>
    <row r="1" spans="1:17" ht="21">
      <c r="A1" s="94" t="str">
        <f>'Evidence střelců a nástřel'!A1</f>
        <v>O pohár mikroregionu Pernštejn</v>
      </c>
      <c r="B1" s="95"/>
      <c r="C1" s="95"/>
      <c r="D1" s="95"/>
      <c r="E1" s="95"/>
      <c r="F1" s="95"/>
      <c r="G1" s="95"/>
      <c r="H1" s="95"/>
      <c r="I1" s="95"/>
      <c r="J1" s="95"/>
      <c r="K1" s="95"/>
      <c r="L1" s="95"/>
      <c r="M1" s="95"/>
      <c r="N1" s="95"/>
      <c r="O1" s="95"/>
      <c r="P1" s="96"/>
    </row>
    <row r="2" spans="1:17" ht="21">
      <c r="A2" s="94" t="str">
        <f>'Evidence střelců a nástřel'!A2</f>
        <v>Střelnice Smrček, 23.4.2017</v>
      </c>
      <c r="B2" s="95"/>
      <c r="C2" s="95"/>
      <c r="D2" s="95"/>
      <c r="E2" s="95"/>
      <c r="F2" s="95"/>
      <c r="G2" s="95"/>
      <c r="H2" s="95"/>
      <c r="I2" s="95"/>
      <c r="J2" s="95"/>
      <c r="K2" s="95"/>
      <c r="L2" s="95"/>
      <c r="M2" s="95"/>
      <c r="N2" s="95"/>
      <c r="O2" s="95"/>
      <c r="P2" s="96"/>
    </row>
    <row r="3" spans="1:17">
      <c r="A3" s="97"/>
      <c r="B3" s="98"/>
      <c r="C3" s="98"/>
      <c r="D3" s="98"/>
      <c r="E3" s="98"/>
      <c r="F3" s="98"/>
      <c r="G3" s="98"/>
      <c r="H3" s="98"/>
      <c r="I3" s="98"/>
      <c r="J3" s="98"/>
      <c r="K3" s="98"/>
      <c r="L3" s="98"/>
      <c r="M3" s="98"/>
      <c r="N3" s="98"/>
      <c r="O3" s="98"/>
      <c r="P3" s="99"/>
    </row>
    <row r="4" spans="1:17" ht="21">
      <c r="A4" s="94" t="str">
        <f ca="1">MID(CELL("názevsouboru", A1),1 + FIND("]", CELL("názevsouboru", A1)), 255)</f>
        <v>Výsledky družstva</v>
      </c>
      <c r="B4" s="95"/>
      <c r="C4" s="95"/>
      <c r="D4" s="95"/>
      <c r="E4" s="95"/>
      <c r="F4" s="95"/>
      <c r="G4" s="95"/>
      <c r="H4" s="95"/>
      <c r="I4" s="95"/>
      <c r="J4" s="95"/>
      <c r="K4" s="95"/>
      <c r="L4" s="95"/>
      <c r="M4" s="95"/>
      <c r="N4" s="95"/>
      <c r="O4" s="95"/>
      <c r="P4" s="96"/>
    </row>
    <row r="5" spans="1:17">
      <c r="A5" s="89" t="s">
        <v>56</v>
      </c>
      <c r="B5" s="89"/>
      <c r="C5" s="89"/>
      <c r="D5" s="89"/>
      <c r="E5" s="89" t="s">
        <v>21</v>
      </c>
      <c r="F5" s="89"/>
      <c r="G5" s="89"/>
      <c r="H5" s="89"/>
      <c r="I5" s="89"/>
      <c r="J5" s="89"/>
      <c r="K5" s="89"/>
      <c r="L5" s="89"/>
      <c r="M5" s="89"/>
      <c r="N5" s="89"/>
      <c r="O5" s="89"/>
      <c r="P5" s="89"/>
    </row>
    <row r="6" spans="1:17" ht="52.5" customHeight="1" thickBot="1">
      <c r="A6" s="14" t="s">
        <v>39</v>
      </c>
      <c r="B6" s="14" t="s">
        <v>43</v>
      </c>
      <c r="C6" s="14" t="s">
        <v>70</v>
      </c>
      <c r="D6" s="15" t="str">
        <f>'Seznam družstev'!C$6</f>
        <v>Družstvo</v>
      </c>
      <c r="E6" s="15" t="str">
        <f>'Seznam družstev'!D$6</f>
        <v>Disc. 1</v>
      </c>
      <c r="F6" s="15" t="str">
        <f>'Seznam družstev'!E$6</f>
        <v>Disc. 2</v>
      </c>
      <c r="G6" s="15" t="str">
        <f>'Seznam družstev'!F$6</f>
        <v>Disc. 3</v>
      </c>
      <c r="H6" s="15" t="str">
        <f>'Seznam družstev'!G$6</f>
        <v>Disc. 4</v>
      </c>
      <c r="I6" s="15" t="str">
        <f>'Seznam družstev'!H$6</f>
        <v>Disc. 5</v>
      </c>
      <c r="J6" s="15" t="str">
        <f>'Seznam družstev'!I$6</f>
        <v>Disc. 6</v>
      </c>
      <c r="K6" s="15" t="str">
        <f>'Seznam družstev'!J$6</f>
        <v>Disc. 7</v>
      </c>
      <c r="L6" s="15" t="str">
        <f>'Seznam družstev'!K$6</f>
        <v>Zajíc</v>
      </c>
      <c r="M6" s="15" t="str">
        <f>'Seznam družstev'!L$6</f>
        <v>AT</v>
      </c>
      <c r="N6" s="15" t="str">
        <f>'Seznam družstev'!M$6</f>
        <v>Vys. Věž</v>
      </c>
      <c r="O6" s="15" t="str">
        <f>'Seznam družstev'!N$6</f>
        <v>Rozstřel</v>
      </c>
      <c r="P6" s="15" t="str">
        <f>'Seznam družstev'!O$6</f>
        <v>Celkový součet</v>
      </c>
    </row>
    <row r="7" spans="1:17">
      <c r="A7" s="29" t="str">
        <f>IF(AND($B7 &lt;&gt; "", COUNT(E7:N7) &gt; 0), INDEX('Pomocné pořadí družstva'!N$7:N$50,$B7), "")</f>
        <v/>
      </c>
      <c r="B7" s="29" t="str">
        <f>IF(ISNUMBER(MATCH(ROW()-6,'Pomocné pořadí družstva'!$Q$7:$Q$50,0)),INDEX('Seznam družstev'!$A$7:$A$50,MATCH(ROW()-6,'Pomocné pořadí družstva'!$Q$7:$Q$50,0),1),"")</f>
        <v/>
      </c>
      <c r="C7" s="29" t="str">
        <f>IF($B7&lt;&gt;"", IF(INDEX('Seznam družstev'!$B$7:$B$50,$B7) = 0, "", UPPER(INDEX('Seznam družstev'!$B$7:$B$50,$B7))),"")</f>
        <v/>
      </c>
      <c r="D7" s="28" t="str">
        <f>IF($B7&lt;&gt;"",TRIM(INDEX('Seznam družstev'!C$7:C$50,$B7)),"")</f>
        <v/>
      </c>
      <c r="E7" s="18" t="str">
        <f>IF($B7&lt;&gt;"", IF(INDEX('Seznam družstev'!D$7:D$50,$B7) &gt; 0, INDEX('Seznam družstev'!D$7:D$50,$B7), ""), "")</f>
        <v/>
      </c>
      <c r="F7" s="18" t="str">
        <f>IF($B7&lt;&gt;"", IF(INDEX('Seznam družstev'!E$7:E$50,$B7) &gt; 0, INDEX('Seznam družstev'!E$7:E$50,$B7), ""), "")</f>
        <v/>
      </c>
      <c r="G7" s="18" t="str">
        <f>IF($B7&lt;&gt;"", IF(INDEX('Seznam družstev'!F$7:F$50,$B7) &gt; 0, INDEX('Seznam družstev'!F$7:F$50,$B7), ""), "")</f>
        <v/>
      </c>
      <c r="H7" s="18" t="str">
        <f>IF($B7&lt;&gt;"", IF(INDEX('Seznam družstev'!G$7:G$50,$B7) &gt; 0, INDEX('Seznam družstev'!G$7:G$50,$B7), ""), "")</f>
        <v/>
      </c>
      <c r="I7" s="18" t="str">
        <f>IF($B7&lt;&gt;"", IF(INDEX('Seznam družstev'!H$7:H$50,$B7) &gt; 0, INDEX('Seznam družstev'!H$7:H$50,$B7), ""), "")</f>
        <v/>
      </c>
      <c r="J7" s="18" t="str">
        <f>IF($B7&lt;&gt;"", IF(INDEX('Seznam družstev'!I$7:I$50,$B7) &gt; 0, INDEX('Seznam družstev'!I$7:I$50,$B7), ""), "")</f>
        <v/>
      </c>
      <c r="K7" s="18" t="str">
        <f>IF($B7&lt;&gt;"", IF(INDEX('Seznam družstev'!J$7:J$50,$B7) &gt; 0, INDEX('Seznam družstev'!J$7:J$50,$B7), ""), "")</f>
        <v/>
      </c>
      <c r="L7" s="18" t="str">
        <f>IF($B7&lt;&gt;"", IF(INDEX('Seznam družstev'!K$7:K$50,$B7) &gt; 0, INDEX('Seznam družstev'!K$7:K$50,$B7), ""), "")</f>
        <v/>
      </c>
      <c r="M7" s="18" t="str">
        <f>IF($B7&lt;&gt;"", IF(INDEX('Seznam družstev'!L$7:L$50,$B7) &gt; 0, INDEX('Seznam družstev'!L$7:L$50,$B7), ""), "")</f>
        <v/>
      </c>
      <c r="N7" s="18" t="str">
        <f>IF($B7&lt;&gt;"", IF(INDEX('Seznam družstev'!M$7:M$50,$B7) &gt; 0, INDEX('Seznam družstev'!M$7:M$50,$B7), ""), "")</f>
        <v/>
      </c>
      <c r="O7" s="18" t="str">
        <f>IF($B7&lt;&gt;"", IF(INDEX('Seznam družstev'!N$7:N$50,$B7) &gt; 0, INDEX('Seznam družstev'!N$7:N$50,$B7), ""), "")</f>
        <v/>
      </c>
      <c r="P7" s="18" t="str">
        <f>IF($B7&lt;&gt;"", IF(INDEX('Seznam družstev'!O$7:O$50,$B7) &gt; 0, INDEX('Seznam družstev'!O$7:O$50,$B7), ""), "")</f>
        <v/>
      </c>
      <c r="Q7" t="str">
        <f>IF($B7&lt;&gt;"", IF(INDEX('Seznam družstev'!S$7:S$50,$B7) &gt; 0, INDEX('Seznam družstev'!S$7:S$50,$B7), ""), "")</f>
        <v/>
      </c>
    </row>
    <row r="8" spans="1:17">
      <c r="A8" s="29" t="str">
        <f>IF(AND($B8 &lt;&gt; "", COUNT(E8:N8) &gt; 0), INDEX('Pomocné pořadí družstva'!N$7:N$50,$B8), "")</f>
        <v/>
      </c>
      <c r="B8" s="29" t="str">
        <f>IF(ISNUMBER(MATCH(ROW()-6,'Pomocné pořadí družstva'!$Q$7:$Q$50,0)),INDEX('Seznam družstev'!$A$7:$A$50,MATCH(ROW()-6,'Pomocné pořadí družstva'!$Q$7:$Q$50,0),1),"")</f>
        <v/>
      </c>
      <c r="C8" s="29" t="str">
        <f>IF($B8&lt;&gt;"", IF(INDEX('Seznam družstev'!$B$7:$B$50,$B8) = 0, "", UPPER(INDEX('Seznam družstev'!$B$7:$B$50,$B8))),"")</f>
        <v/>
      </c>
      <c r="D8" s="28" t="str">
        <f>IF($B8&lt;&gt;"",TRIM(INDEX('Seznam družstev'!C$7:C$50,$B8)),"")</f>
        <v/>
      </c>
      <c r="E8" s="18" t="str">
        <f>IF($B8&lt;&gt;"", IF(INDEX('Seznam družstev'!D$7:D$50,$B8) &gt; 0, INDEX('Seznam družstev'!D$7:D$50,$B8), ""), "")</f>
        <v/>
      </c>
      <c r="F8" s="18" t="str">
        <f>IF($B8&lt;&gt;"", IF(INDEX('Seznam družstev'!E$7:E$50,$B8) &gt; 0, INDEX('Seznam družstev'!E$7:E$50,$B8), ""), "")</f>
        <v/>
      </c>
      <c r="G8" s="18" t="str">
        <f>IF($B8&lt;&gt;"", IF(INDEX('Seznam družstev'!F$7:F$50,$B8) &gt; 0, INDEX('Seznam družstev'!F$7:F$50,$B8), ""), "")</f>
        <v/>
      </c>
      <c r="H8" s="18" t="str">
        <f>IF($B8&lt;&gt;"", IF(INDEX('Seznam družstev'!G$7:G$50,$B8) &gt; 0, INDEX('Seznam družstev'!G$7:G$50,$B8), ""), "")</f>
        <v/>
      </c>
      <c r="I8" s="18" t="str">
        <f>IF($B8&lt;&gt;"", IF(INDEX('Seznam družstev'!H$7:H$50,$B8) &gt; 0, INDEX('Seznam družstev'!H$7:H$50,$B8), ""), "")</f>
        <v/>
      </c>
      <c r="J8" s="18" t="str">
        <f>IF($B8&lt;&gt;"", IF(INDEX('Seznam družstev'!I$7:I$50,$B8) &gt; 0, INDEX('Seznam družstev'!I$7:I$50,$B8), ""), "")</f>
        <v/>
      </c>
      <c r="K8" s="18" t="str">
        <f>IF($B8&lt;&gt;"", IF(INDEX('Seznam družstev'!J$7:J$50,$B8) &gt; 0, INDEX('Seznam družstev'!J$7:J$50,$B8), ""), "")</f>
        <v/>
      </c>
      <c r="L8" s="18" t="str">
        <f>IF($B8&lt;&gt;"", IF(INDEX('Seznam družstev'!K$7:K$50,$B8) &gt; 0, INDEX('Seznam družstev'!K$7:K$50,$B8), ""), "")</f>
        <v/>
      </c>
      <c r="M8" s="18" t="str">
        <f>IF($B8&lt;&gt;"", IF(INDEX('Seznam družstev'!L$7:L$50,$B8) &gt; 0, INDEX('Seznam družstev'!L$7:L$50,$B8), ""), "")</f>
        <v/>
      </c>
      <c r="N8" s="18" t="str">
        <f>IF($B8&lt;&gt;"", IF(INDEX('Seznam družstev'!M$7:M$50,$B8) &gt; 0, INDEX('Seznam družstev'!M$7:M$50,$B8), ""), "")</f>
        <v/>
      </c>
      <c r="O8" s="18" t="str">
        <f>IF($B8&lt;&gt;"", IF(INDEX('Seznam družstev'!N$7:N$50,$B8) &gt; 0, INDEX('Seznam družstev'!N$7:N$50,$B8), ""), "")</f>
        <v/>
      </c>
      <c r="P8" s="18" t="str">
        <f>IF($B8&lt;&gt;"", IF(INDEX('Seznam družstev'!O$7:O$50,$B8) &gt; 0, INDEX('Seznam družstev'!O$7:O$50,$B8), ""), "")</f>
        <v/>
      </c>
      <c r="Q8" t="str">
        <f>IF($B8&lt;&gt;"", IF(INDEX('Seznam družstev'!S$7:S$50,$B8) &gt; 0, INDEX('Seznam družstev'!S$7:S$50,$B8), ""), "")</f>
        <v/>
      </c>
    </row>
    <row r="9" spans="1:17">
      <c r="A9" s="29" t="str">
        <f>IF(AND($B9 &lt;&gt; "", COUNT(E9:N9) &gt; 0), INDEX('Pomocné pořadí družstva'!N$7:N$50,$B9), "")</f>
        <v/>
      </c>
      <c r="B9" s="29" t="str">
        <f>IF(ISNUMBER(MATCH(ROW()-6,'Pomocné pořadí družstva'!$Q$7:$Q$50,0)),INDEX('Seznam družstev'!$A$7:$A$50,MATCH(ROW()-6,'Pomocné pořadí družstva'!$Q$7:$Q$50,0),1),"")</f>
        <v/>
      </c>
      <c r="C9" s="29" t="str">
        <f>IF($B9&lt;&gt;"", IF(INDEX('Seznam družstev'!$B$7:$B$50,$B9) = 0, "", UPPER(INDEX('Seznam družstev'!$B$7:$B$50,$B9))),"")</f>
        <v/>
      </c>
      <c r="D9" s="28" t="str">
        <f>IF($B9&lt;&gt;"",TRIM(INDEX('Seznam družstev'!C$7:C$50,$B9)),"")</f>
        <v/>
      </c>
      <c r="E9" s="18" t="str">
        <f>IF($B9&lt;&gt;"", IF(INDEX('Seznam družstev'!D$7:D$50,$B9) &gt; 0, INDEX('Seznam družstev'!D$7:D$50,$B9), ""), "")</f>
        <v/>
      </c>
      <c r="F9" s="18" t="str">
        <f>IF($B9&lt;&gt;"", IF(INDEX('Seznam družstev'!E$7:E$50,$B9) &gt; 0, INDEX('Seznam družstev'!E$7:E$50,$B9), ""), "")</f>
        <v/>
      </c>
      <c r="G9" s="18" t="str">
        <f>IF($B9&lt;&gt;"", IF(INDEX('Seznam družstev'!F$7:F$50,$B9) &gt; 0, INDEX('Seznam družstev'!F$7:F$50,$B9), ""), "")</f>
        <v/>
      </c>
      <c r="H9" s="18" t="str">
        <f>IF($B9&lt;&gt;"", IF(INDEX('Seznam družstev'!G$7:G$50,$B9) &gt; 0, INDEX('Seznam družstev'!G$7:G$50,$B9), ""), "")</f>
        <v/>
      </c>
      <c r="I9" s="18" t="str">
        <f>IF($B9&lt;&gt;"", IF(INDEX('Seznam družstev'!H$7:H$50,$B9) &gt; 0, INDEX('Seznam družstev'!H$7:H$50,$B9), ""), "")</f>
        <v/>
      </c>
      <c r="J9" s="18" t="str">
        <f>IF($B9&lt;&gt;"", IF(INDEX('Seznam družstev'!I$7:I$50,$B9) &gt; 0, INDEX('Seznam družstev'!I$7:I$50,$B9), ""), "")</f>
        <v/>
      </c>
      <c r="K9" s="18" t="str">
        <f>IF($B9&lt;&gt;"", IF(INDEX('Seznam družstev'!J$7:J$50,$B9) &gt; 0, INDEX('Seznam družstev'!J$7:J$50,$B9), ""), "")</f>
        <v/>
      </c>
      <c r="L9" s="18" t="str">
        <f>IF($B9&lt;&gt;"", IF(INDEX('Seznam družstev'!K$7:K$50,$B9) &gt; 0, INDEX('Seznam družstev'!K$7:K$50,$B9), ""), "")</f>
        <v/>
      </c>
      <c r="M9" s="18" t="str">
        <f>IF($B9&lt;&gt;"", IF(INDEX('Seznam družstev'!L$7:L$50,$B9) &gt; 0, INDEX('Seznam družstev'!L$7:L$50,$B9), ""), "")</f>
        <v/>
      </c>
      <c r="N9" s="18" t="str">
        <f>IF($B9&lt;&gt;"", IF(INDEX('Seznam družstev'!M$7:M$50,$B9) &gt; 0, INDEX('Seznam družstev'!M$7:M$50,$B9), ""), "")</f>
        <v/>
      </c>
      <c r="O9" s="18" t="str">
        <f>IF($B9&lt;&gt;"", IF(INDEX('Seznam družstev'!N$7:N$50,$B9) &gt; 0, INDEX('Seznam družstev'!N$7:N$50,$B9), ""), "")</f>
        <v/>
      </c>
      <c r="P9" s="18" t="str">
        <f>IF($B9&lt;&gt;"", IF(INDEX('Seznam družstev'!O$7:O$50,$B9) &gt; 0, INDEX('Seznam družstev'!O$7:O$50,$B9), ""), "")</f>
        <v/>
      </c>
      <c r="Q9" t="str">
        <f>IF($B9&lt;&gt;"", IF(INDEX('Seznam družstev'!S$7:S$50,$B9) &gt; 0, INDEX('Seznam družstev'!S$7:S$50,$B9), ""), "")</f>
        <v/>
      </c>
    </row>
    <row r="10" spans="1:17">
      <c r="A10" s="29" t="str">
        <f>IF(AND($B10 &lt;&gt; "", COUNT(E10:N10) &gt; 0), INDEX('Pomocné pořadí družstva'!N$7:N$50,$B10), "")</f>
        <v/>
      </c>
      <c r="B10" s="29" t="str">
        <f>IF(ISNUMBER(MATCH(ROW()-6,'Pomocné pořadí družstva'!$Q$7:$Q$50,0)),INDEX('Seznam družstev'!$A$7:$A$50,MATCH(ROW()-6,'Pomocné pořadí družstva'!$Q$7:$Q$50,0),1),"")</f>
        <v/>
      </c>
      <c r="C10" s="29" t="str">
        <f>IF($B10&lt;&gt;"", IF(INDEX('Seznam družstev'!$B$7:$B$50,$B10) = 0, "", UPPER(INDEX('Seznam družstev'!$B$7:$B$50,$B10))),"")</f>
        <v/>
      </c>
      <c r="D10" s="28" t="str">
        <f>IF($B10&lt;&gt;"",TRIM(INDEX('Seznam družstev'!C$7:C$50,$B10)),"")</f>
        <v/>
      </c>
      <c r="E10" s="18" t="str">
        <f>IF($B10&lt;&gt;"", IF(INDEX('Seznam družstev'!D$7:D$50,$B10) &gt; 0, INDEX('Seznam družstev'!D$7:D$50,$B10), ""), "")</f>
        <v/>
      </c>
      <c r="F10" s="18" t="str">
        <f>IF($B10&lt;&gt;"", IF(INDEX('Seznam družstev'!E$7:E$50,$B10) &gt; 0, INDEX('Seznam družstev'!E$7:E$50,$B10), ""), "")</f>
        <v/>
      </c>
      <c r="G10" s="18" t="str">
        <f>IF($B10&lt;&gt;"", IF(INDEX('Seznam družstev'!F$7:F$50,$B10) &gt; 0, INDEX('Seznam družstev'!F$7:F$50,$B10), ""), "")</f>
        <v/>
      </c>
      <c r="H10" s="18" t="str">
        <f>IF($B10&lt;&gt;"", IF(INDEX('Seznam družstev'!G$7:G$50,$B10) &gt; 0, INDEX('Seznam družstev'!G$7:G$50,$B10), ""), "")</f>
        <v/>
      </c>
      <c r="I10" s="18" t="str">
        <f>IF($B10&lt;&gt;"", IF(INDEX('Seznam družstev'!H$7:H$50,$B10) &gt; 0, INDEX('Seznam družstev'!H$7:H$50,$B10), ""), "")</f>
        <v/>
      </c>
      <c r="J10" s="18" t="str">
        <f>IF($B10&lt;&gt;"", IF(INDEX('Seznam družstev'!I$7:I$50,$B10) &gt; 0, INDEX('Seznam družstev'!I$7:I$50,$B10), ""), "")</f>
        <v/>
      </c>
      <c r="K10" s="18" t="str">
        <f>IF($B10&lt;&gt;"", IF(INDEX('Seznam družstev'!J$7:J$50,$B10) &gt; 0, INDEX('Seznam družstev'!J$7:J$50,$B10), ""), "")</f>
        <v/>
      </c>
      <c r="L10" s="18" t="str">
        <f>IF($B10&lt;&gt;"", IF(INDEX('Seznam družstev'!K$7:K$50,$B10) &gt; 0, INDEX('Seznam družstev'!K$7:K$50,$B10), ""), "")</f>
        <v/>
      </c>
      <c r="M10" s="18" t="str">
        <f>IF($B10&lt;&gt;"", IF(INDEX('Seznam družstev'!L$7:L$50,$B10) &gt; 0, INDEX('Seznam družstev'!L$7:L$50,$B10), ""), "")</f>
        <v/>
      </c>
      <c r="N10" s="18" t="str">
        <f>IF($B10&lt;&gt;"", IF(INDEX('Seznam družstev'!M$7:M$50,$B10) &gt; 0, INDEX('Seznam družstev'!M$7:M$50,$B10), ""), "")</f>
        <v/>
      </c>
      <c r="O10" s="18" t="str">
        <f>IF($B10&lt;&gt;"", IF(INDEX('Seznam družstev'!N$7:N$50,$B10) &gt; 0, INDEX('Seznam družstev'!N$7:N$50,$B10), ""), "")</f>
        <v/>
      </c>
      <c r="P10" s="18" t="str">
        <f>IF($B10&lt;&gt;"", IF(INDEX('Seznam družstev'!O$7:O$50,$B10) &gt; 0, INDEX('Seznam družstev'!O$7:O$50,$B10), ""), "")</f>
        <v/>
      </c>
      <c r="Q10" t="str">
        <f>IF($B10&lt;&gt;"", IF(INDEX('Seznam družstev'!S$7:S$50,$B10) &gt; 0, INDEX('Seznam družstev'!S$7:S$50,$B10), ""), "")</f>
        <v/>
      </c>
    </row>
    <row r="11" spans="1:17">
      <c r="A11" s="29" t="str">
        <f>IF(AND($B11 &lt;&gt; "", COUNT(E11:N11) &gt; 0), INDEX('Pomocné pořadí družstva'!N$7:N$50,$B11), "")</f>
        <v/>
      </c>
      <c r="B11" s="29" t="str">
        <f>IF(ISNUMBER(MATCH(ROW()-6,'Pomocné pořadí družstva'!$Q$7:$Q$50,0)),INDEX('Seznam družstev'!$A$7:$A$50,MATCH(ROW()-6,'Pomocné pořadí družstva'!$Q$7:$Q$50,0),1),"")</f>
        <v/>
      </c>
      <c r="C11" s="29" t="str">
        <f>IF($B11&lt;&gt;"", IF(INDEX('Seznam družstev'!$B$7:$B$50,$B11) = 0, "", UPPER(INDEX('Seznam družstev'!$B$7:$B$50,$B11))),"")</f>
        <v/>
      </c>
      <c r="D11" s="28" t="str">
        <f>IF($B11&lt;&gt;"",TRIM(INDEX('Seznam družstev'!C$7:C$50,$B11)),"")</f>
        <v/>
      </c>
      <c r="E11" s="18" t="str">
        <f>IF($B11&lt;&gt;"", IF(INDEX('Seznam družstev'!D$7:D$50,$B11) &gt; 0, INDEX('Seznam družstev'!D$7:D$50,$B11), ""), "")</f>
        <v/>
      </c>
      <c r="F11" s="18" t="str">
        <f>IF($B11&lt;&gt;"", IF(INDEX('Seznam družstev'!E$7:E$50,$B11) &gt; 0, INDEX('Seznam družstev'!E$7:E$50,$B11), ""), "")</f>
        <v/>
      </c>
      <c r="G11" s="18" t="str">
        <f>IF($B11&lt;&gt;"", IF(INDEX('Seznam družstev'!F$7:F$50,$B11) &gt; 0, INDEX('Seznam družstev'!F$7:F$50,$B11), ""), "")</f>
        <v/>
      </c>
      <c r="H11" s="18" t="str">
        <f>IF($B11&lt;&gt;"", IF(INDEX('Seznam družstev'!G$7:G$50,$B11) &gt; 0, INDEX('Seznam družstev'!G$7:G$50,$B11), ""), "")</f>
        <v/>
      </c>
      <c r="I11" s="18" t="str">
        <f>IF($B11&lt;&gt;"", IF(INDEX('Seznam družstev'!H$7:H$50,$B11) &gt; 0, INDEX('Seznam družstev'!H$7:H$50,$B11), ""), "")</f>
        <v/>
      </c>
      <c r="J11" s="18" t="str">
        <f>IF($B11&lt;&gt;"", IF(INDEX('Seznam družstev'!I$7:I$50,$B11) &gt; 0, INDEX('Seznam družstev'!I$7:I$50,$B11), ""), "")</f>
        <v/>
      </c>
      <c r="K11" s="18" t="str">
        <f>IF($B11&lt;&gt;"", IF(INDEX('Seznam družstev'!J$7:J$50,$B11) &gt; 0, INDEX('Seznam družstev'!J$7:J$50,$B11), ""), "")</f>
        <v/>
      </c>
      <c r="L11" s="18" t="str">
        <f>IF($B11&lt;&gt;"", IF(INDEX('Seznam družstev'!K$7:K$50,$B11) &gt; 0, INDEX('Seznam družstev'!K$7:K$50,$B11), ""), "")</f>
        <v/>
      </c>
      <c r="M11" s="18" t="str">
        <f>IF($B11&lt;&gt;"", IF(INDEX('Seznam družstev'!L$7:L$50,$B11) &gt; 0, INDEX('Seznam družstev'!L$7:L$50,$B11), ""), "")</f>
        <v/>
      </c>
      <c r="N11" s="18" t="str">
        <f>IF($B11&lt;&gt;"", IF(INDEX('Seznam družstev'!M$7:M$50,$B11) &gt; 0, INDEX('Seznam družstev'!M$7:M$50,$B11), ""), "")</f>
        <v/>
      </c>
      <c r="O11" s="18" t="str">
        <f>IF($B11&lt;&gt;"", IF(INDEX('Seznam družstev'!N$7:N$50,$B11) &gt; 0, INDEX('Seznam družstev'!N$7:N$50,$B11), ""), "")</f>
        <v/>
      </c>
      <c r="P11" s="18" t="str">
        <f>IF($B11&lt;&gt;"", IF(INDEX('Seznam družstev'!O$7:O$50,$B11) &gt; 0, INDEX('Seznam družstev'!O$7:O$50,$B11), ""), "")</f>
        <v/>
      </c>
      <c r="Q11" t="str">
        <f>IF($B11&lt;&gt;"", IF(INDEX('Seznam družstev'!S$7:S$50,$B11) &gt; 0, INDEX('Seznam družstev'!S$7:S$50,$B11), ""), "")</f>
        <v/>
      </c>
    </row>
    <row r="12" spans="1:17">
      <c r="A12" s="29" t="str">
        <f>IF(AND($B12 &lt;&gt; "", COUNT(E12:N12) &gt; 0), INDEX('Pomocné pořadí družstva'!N$7:N$50,$B12), "")</f>
        <v/>
      </c>
      <c r="B12" s="29" t="str">
        <f>IF(ISNUMBER(MATCH(ROW()-6,'Pomocné pořadí družstva'!$Q$7:$Q$50,0)),INDEX('Seznam družstev'!$A$7:$A$50,MATCH(ROW()-6,'Pomocné pořadí družstva'!$Q$7:$Q$50,0),1),"")</f>
        <v/>
      </c>
      <c r="C12" s="29" t="str">
        <f>IF($B12&lt;&gt;"", IF(INDEX('Seznam družstev'!$B$7:$B$50,$B12) = 0, "", UPPER(INDEX('Seznam družstev'!$B$7:$B$50,$B12))),"")</f>
        <v/>
      </c>
      <c r="D12" s="28" t="str">
        <f>IF($B12&lt;&gt;"",TRIM(INDEX('Seznam družstev'!C$7:C$50,$B12)),"")</f>
        <v/>
      </c>
      <c r="E12" s="18" t="str">
        <f>IF($B12&lt;&gt;"", IF(INDEX('Seznam družstev'!D$7:D$50,$B12) &gt; 0, INDEX('Seznam družstev'!D$7:D$50,$B12), ""), "")</f>
        <v/>
      </c>
      <c r="F12" s="18" t="str">
        <f>IF($B12&lt;&gt;"", IF(INDEX('Seznam družstev'!E$7:E$50,$B12) &gt; 0, INDEX('Seznam družstev'!E$7:E$50,$B12), ""), "")</f>
        <v/>
      </c>
      <c r="G12" s="18" t="str">
        <f>IF($B12&lt;&gt;"", IF(INDEX('Seznam družstev'!F$7:F$50,$B12) &gt; 0, INDEX('Seznam družstev'!F$7:F$50,$B12), ""), "")</f>
        <v/>
      </c>
      <c r="H12" s="18" t="str">
        <f>IF($B12&lt;&gt;"", IF(INDEX('Seznam družstev'!G$7:G$50,$B12) &gt; 0, INDEX('Seznam družstev'!G$7:G$50,$B12), ""), "")</f>
        <v/>
      </c>
      <c r="I12" s="18" t="str">
        <f>IF($B12&lt;&gt;"", IF(INDEX('Seznam družstev'!H$7:H$50,$B12) &gt; 0, INDEX('Seznam družstev'!H$7:H$50,$B12), ""), "")</f>
        <v/>
      </c>
      <c r="J12" s="18" t="str">
        <f>IF($B12&lt;&gt;"", IF(INDEX('Seznam družstev'!I$7:I$50,$B12) &gt; 0, INDEX('Seznam družstev'!I$7:I$50,$B12), ""), "")</f>
        <v/>
      </c>
      <c r="K12" s="18" t="str">
        <f>IF($B12&lt;&gt;"", IF(INDEX('Seznam družstev'!J$7:J$50,$B12) &gt; 0, INDEX('Seznam družstev'!J$7:J$50,$B12), ""), "")</f>
        <v/>
      </c>
      <c r="L12" s="18" t="str">
        <f>IF($B12&lt;&gt;"", IF(INDEX('Seznam družstev'!K$7:K$50,$B12) &gt; 0, INDEX('Seznam družstev'!K$7:K$50,$B12), ""), "")</f>
        <v/>
      </c>
      <c r="M12" s="18" t="str">
        <f>IF($B12&lt;&gt;"", IF(INDEX('Seznam družstev'!L$7:L$50,$B12) &gt; 0, INDEX('Seznam družstev'!L$7:L$50,$B12), ""), "")</f>
        <v/>
      </c>
      <c r="N12" s="18" t="str">
        <f>IF($B12&lt;&gt;"", IF(INDEX('Seznam družstev'!M$7:M$50,$B12) &gt; 0, INDEX('Seznam družstev'!M$7:M$50,$B12), ""), "")</f>
        <v/>
      </c>
      <c r="O12" s="18" t="str">
        <f>IF($B12&lt;&gt;"", IF(INDEX('Seznam družstev'!N$7:N$50,$B12) &gt; 0, INDEX('Seznam družstev'!N$7:N$50,$B12), ""), "")</f>
        <v/>
      </c>
      <c r="P12" s="18" t="str">
        <f>IF($B12&lt;&gt;"", IF(INDEX('Seznam družstev'!O$7:O$50,$B12) &gt; 0, INDEX('Seznam družstev'!O$7:O$50,$B12), ""), "")</f>
        <v/>
      </c>
      <c r="Q12" t="str">
        <f>IF($B12&lt;&gt;"", IF(INDEX('Seznam družstev'!S$7:S$50,$B12) &gt; 0, INDEX('Seznam družstev'!S$7:S$50,$B12), ""), "")</f>
        <v/>
      </c>
    </row>
    <row r="13" spans="1:17">
      <c r="A13" s="29" t="str">
        <f>IF(AND($B13 &lt;&gt; "", COUNT(E13:N13) &gt; 0), INDEX('Pomocné pořadí družstva'!N$7:N$50,$B13), "")</f>
        <v/>
      </c>
      <c r="B13" s="29" t="str">
        <f>IF(ISNUMBER(MATCH(ROW()-6,'Pomocné pořadí družstva'!$Q$7:$Q$50,0)),INDEX('Seznam družstev'!$A$7:$A$50,MATCH(ROW()-6,'Pomocné pořadí družstva'!$Q$7:$Q$50,0),1),"")</f>
        <v/>
      </c>
      <c r="C13" s="29" t="str">
        <f>IF($B13&lt;&gt;"", IF(INDEX('Seznam družstev'!$B$7:$B$50,$B13) = 0, "", UPPER(INDEX('Seznam družstev'!$B$7:$B$50,$B13))),"")</f>
        <v/>
      </c>
      <c r="D13" s="28" t="str">
        <f>IF($B13&lt;&gt;"",TRIM(INDEX('Seznam družstev'!C$7:C$50,$B13)),"")</f>
        <v/>
      </c>
      <c r="E13" s="18" t="str">
        <f>IF($B13&lt;&gt;"", IF(INDEX('Seznam družstev'!D$7:D$50,$B13) &gt; 0, INDEX('Seznam družstev'!D$7:D$50,$B13), ""), "")</f>
        <v/>
      </c>
      <c r="F13" s="18" t="str">
        <f>IF($B13&lt;&gt;"", IF(INDEX('Seznam družstev'!E$7:E$50,$B13) &gt; 0, INDEX('Seznam družstev'!E$7:E$50,$B13), ""), "")</f>
        <v/>
      </c>
      <c r="G13" s="18" t="str">
        <f>IF($B13&lt;&gt;"", IF(INDEX('Seznam družstev'!F$7:F$50,$B13) &gt; 0, INDEX('Seznam družstev'!F$7:F$50,$B13), ""), "")</f>
        <v/>
      </c>
      <c r="H13" s="18" t="str">
        <f>IF($B13&lt;&gt;"", IF(INDEX('Seznam družstev'!G$7:G$50,$B13) &gt; 0, INDEX('Seznam družstev'!G$7:G$50,$B13), ""), "")</f>
        <v/>
      </c>
      <c r="I13" s="18" t="str">
        <f>IF($B13&lt;&gt;"", IF(INDEX('Seznam družstev'!H$7:H$50,$B13) &gt; 0, INDEX('Seznam družstev'!H$7:H$50,$B13), ""), "")</f>
        <v/>
      </c>
      <c r="J13" s="18" t="str">
        <f>IF($B13&lt;&gt;"", IF(INDEX('Seznam družstev'!I$7:I$50,$B13) &gt; 0, INDEX('Seznam družstev'!I$7:I$50,$B13), ""), "")</f>
        <v/>
      </c>
      <c r="K13" s="18" t="str">
        <f>IF($B13&lt;&gt;"", IF(INDEX('Seznam družstev'!J$7:J$50,$B13) &gt; 0, INDEX('Seznam družstev'!J$7:J$50,$B13), ""), "")</f>
        <v/>
      </c>
      <c r="L13" s="18" t="str">
        <f>IF($B13&lt;&gt;"", IF(INDEX('Seznam družstev'!K$7:K$50,$B13) &gt; 0, INDEX('Seznam družstev'!K$7:K$50,$B13), ""), "")</f>
        <v/>
      </c>
      <c r="M13" s="18" t="str">
        <f>IF($B13&lt;&gt;"", IF(INDEX('Seznam družstev'!L$7:L$50,$B13) &gt; 0, INDEX('Seznam družstev'!L$7:L$50,$B13), ""), "")</f>
        <v/>
      </c>
      <c r="N13" s="18" t="str">
        <f>IF($B13&lt;&gt;"", IF(INDEX('Seznam družstev'!M$7:M$50,$B13) &gt; 0, INDEX('Seznam družstev'!M$7:M$50,$B13), ""), "")</f>
        <v/>
      </c>
      <c r="O13" s="18" t="str">
        <f>IF($B13&lt;&gt;"", IF(INDEX('Seznam družstev'!N$7:N$50,$B13) &gt; 0, INDEX('Seznam družstev'!N$7:N$50,$B13), ""), "")</f>
        <v/>
      </c>
      <c r="P13" s="18" t="str">
        <f>IF($B13&lt;&gt;"", IF(INDEX('Seznam družstev'!O$7:O$50,$B13) &gt; 0, INDEX('Seznam družstev'!O$7:O$50,$B13), ""), "")</f>
        <v/>
      </c>
      <c r="Q13" t="str">
        <f>IF($B13&lt;&gt;"", IF(INDEX('Seznam družstev'!S$7:S$50,$B13) &gt; 0, INDEX('Seznam družstev'!S$7:S$50,$B13), ""), "")</f>
        <v/>
      </c>
    </row>
    <row r="14" spans="1:17">
      <c r="A14" s="29" t="str">
        <f>IF(AND($B14 &lt;&gt; "", COUNT(E14:N14) &gt; 0), INDEX('Pomocné pořadí družstva'!N$7:N$50,$B14), "")</f>
        <v/>
      </c>
      <c r="B14" s="29" t="str">
        <f>IF(ISNUMBER(MATCH(ROW()-6,'Pomocné pořadí družstva'!$Q$7:$Q$50,0)),INDEX('Seznam družstev'!$A$7:$A$50,MATCH(ROW()-6,'Pomocné pořadí družstva'!$Q$7:$Q$50,0),1),"")</f>
        <v/>
      </c>
      <c r="C14" s="29" t="str">
        <f>IF($B14&lt;&gt;"", IF(INDEX('Seznam družstev'!$B$7:$B$50,$B14) = 0, "", UPPER(INDEX('Seznam družstev'!$B$7:$B$50,$B14))),"")</f>
        <v/>
      </c>
      <c r="D14" s="28" t="str">
        <f>IF($B14&lt;&gt;"",TRIM(INDEX('Seznam družstev'!C$7:C$50,$B14)),"")</f>
        <v/>
      </c>
      <c r="E14" s="18" t="str">
        <f>IF($B14&lt;&gt;"", IF(INDEX('Seznam družstev'!D$7:D$50,$B14) &gt; 0, INDEX('Seznam družstev'!D$7:D$50,$B14), ""), "")</f>
        <v/>
      </c>
      <c r="F14" s="18" t="str">
        <f>IF($B14&lt;&gt;"", IF(INDEX('Seznam družstev'!E$7:E$50,$B14) &gt; 0, INDEX('Seznam družstev'!E$7:E$50,$B14), ""), "")</f>
        <v/>
      </c>
      <c r="G14" s="18" t="str">
        <f>IF($B14&lt;&gt;"", IF(INDEX('Seznam družstev'!F$7:F$50,$B14) &gt; 0, INDEX('Seznam družstev'!F$7:F$50,$B14), ""), "")</f>
        <v/>
      </c>
      <c r="H14" s="18" t="str">
        <f>IF($B14&lt;&gt;"", IF(INDEX('Seznam družstev'!G$7:G$50,$B14) &gt; 0, INDEX('Seznam družstev'!G$7:G$50,$B14), ""), "")</f>
        <v/>
      </c>
      <c r="I14" s="18" t="str">
        <f>IF($B14&lt;&gt;"", IF(INDEX('Seznam družstev'!H$7:H$50,$B14) &gt; 0, INDEX('Seznam družstev'!H$7:H$50,$B14), ""), "")</f>
        <v/>
      </c>
      <c r="J14" s="18" t="str">
        <f>IF($B14&lt;&gt;"", IF(INDEX('Seznam družstev'!I$7:I$50,$B14) &gt; 0, INDEX('Seznam družstev'!I$7:I$50,$B14), ""), "")</f>
        <v/>
      </c>
      <c r="K14" s="18" t="str">
        <f>IF($B14&lt;&gt;"", IF(INDEX('Seznam družstev'!J$7:J$50,$B14) &gt; 0, INDEX('Seznam družstev'!J$7:J$50,$B14), ""), "")</f>
        <v/>
      </c>
      <c r="L14" s="18" t="str">
        <f>IF($B14&lt;&gt;"", IF(INDEX('Seznam družstev'!K$7:K$50,$B14) &gt; 0, INDEX('Seznam družstev'!K$7:K$50,$B14), ""), "")</f>
        <v/>
      </c>
      <c r="M14" s="18" t="str">
        <f>IF($B14&lt;&gt;"", IF(INDEX('Seznam družstev'!L$7:L$50,$B14) &gt; 0, INDEX('Seznam družstev'!L$7:L$50,$B14), ""), "")</f>
        <v/>
      </c>
      <c r="N14" s="18" t="str">
        <f>IF($B14&lt;&gt;"", IF(INDEX('Seznam družstev'!M$7:M$50,$B14) &gt; 0, INDEX('Seznam družstev'!M$7:M$50,$B14), ""), "")</f>
        <v/>
      </c>
      <c r="O14" s="18" t="str">
        <f>IF($B14&lt;&gt;"", IF(INDEX('Seznam družstev'!N$7:N$50,$B14) &gt; 0, INDEX('Seznam družstev'!N$7:N$50,$B14), ""), "")</f>
        <v/>
      </c>
      <c r="P14" s="18" t="str">
        <f>IF($B14&lt;&gt;"", IF(INDEX('Seznam družstev'!O$7:O$50,$B14) &gt; 0, INDEX('Seznam družstev'!O$7:O$50,$B14), ""), "")</f>
        <v/>
      </c>
      <c r="Q14" t="str">
        <f>IF($B14&lt;&gt;"", IF(INDEX('Seznam družstev'!S$7:S$50,$B14) &gt; 0, INDEX('Seznam družstev'!S$7:S$50,$B14), ""), "")</f>
        <v/>
      </c>
    </row>
    <row r="15" spans="1:17">
      <c r="A15" s="29" t="str">
        <f>IF(AND($B15 &lt;&gt; "", COUNT(E15:N15) &gt; 0), INDEX('Pomocné pořadí družstva'!N$7:N$50,$B15), "")</f>
        <v/>
      </c>
      <c r="B15" s="29" t="str">
        <f>IF(ISNUMBER(MATCH(ROW()-6,'Pomocné pořadí družstva'!$Q$7:$Q$50,0)),INDEX('Seznam družstev'!$A$7:$A$50,MATCH(ROW()-6,'Pomocné pořadí družstva'!$Q$7:$Q$50,0),1),"")</f>
        <v/>
      </c>
      <c r="C15" s="29" t="str">
        <f>IF($B15&lt;&gt;"", IF(INDEX('Seznam družstev'!$B$7:$B$50,$B15) = 0, "", UPPER(INDEX('Seznam družstev'!$B$7:$B$50,$B15))),"")</f>
        <v/>
      </c>
      <c r="D15" s="28" t="str">
        <f>IF($B15&lt;&gt;"",TRIM(INDEX('Seznam družstev'!C$7:C$50,$B15)),"")</f>
        <v/>
      </c>
      <c r="E15" s="18" t="str">
        <f>IF($B15&lt;&gt;"", IF(INDEX('Seznam družstev'!D$7:D$50,$B15) &gt; 0, INDEX('Seznam družstev'!D$7:D$50,$B15), ""), "")</f>
        <v/>
      </c>
      <c r="F15" s="18" t="str">
        <f>IF($B15&lt;&gt;"", IF(INDEX('Seznam družstev'!E$7:E$50,$B15) &gt; 0, INDEX('Seznam družstev'!E$7:E$50,$B15), ""), "")</f>
        <v/>
      </c>
      <c r="G15" s="18" t="str">
        <f>IF($B15&lt;&gt;"", IF(INDEX('Seznam družstev'!F$7:F$50,$B15) &gt; 0, INDEX('Seznam družstev'!F$7:F$50,$B15), ""), "")</f>
        <v/>
      </c>
      <c r="H15" s="18" t="str">
        <f>IF($B15&lt;&gt;"", IF(INDEX('Seznam družstev'!G$7:G$50,$B15) &gt; 0, INDEX('Seznam družstev'!G$7:G$50,$B15), ""), "")</f>
        <v/>
      </c>
      <c r="I15" s="18" t="str">
        <f>IF($B15&lt;&gt;"", IF(INDEX('Seznam družstev'!H$7:H$50,$B15) &gt; 0, INDEX('Seznam družstev'!H$7:H$50,$B15), ""), "")</f>
        <v/>
      </c>
      <c r="J15" s="18" t="str">
        <f>IF($B15&lt;&gt;"", IF(INDEX('Seznam družstev'!I$7:I$50,$B15) &gt; 0, INDEX('Seznam družstev'!I$7:I$50,$B15), ""), "")</f>
        <v/>
      </c>
      <c r="K15" s="18" t="str">
        <f>IF($B15&lt;&gt;"", IF(INDEX('Seznam družstev'!J$7:J$50,$B15) &gt; 0, INDEX('Seznam družstev'!J$7:J$50,$B15), ""), "")</f>
        <v/>
      </c>
      <c r="L15" s="18" t="str">
        <f>IF($B15&lt;&gt;"", IF(INDEX('Seznam družstev'!K$7:K$50,$B15) &gt; 0, INDEX('Seznam družstev'!K$7:K$50,$B15), ""), "")</f>
        <v/>
      </c>
      <c r="M15" s="18" t="str">
        <f>IF($B15&lt;&gt;"", IF(INDEX('Seznam družstev'!L$7:L$50,$B15) &gt; 0, INDEX('Seznam družstev'!L$7:L$50,$B15), ""), "")</f>
        <v/>
      </c>
      <c r="N15" s="18" t="str">
        <f>IF($B15&lt;&gt;"", IF(INDEX('Seznam družstev'!M$7:M$50,$B15) &gt; 0, INDEX('Seznam družstev'!M$7:M$50,$B15), ""), "")</f>
        <v/>
      </c>
      <c r="O15" s="18" t="str">
        <f>IF($B15&lt;&gt;"", IF(INDEX('Seznam družstev'!N$7:N$50,$B15) &gt; 0, INDEX('Seznam družstev'!N$7:N$50,$B15), ""), "")</f>
        <v/>
      </c>
      <c r="P15" s="18" t="str">
        <f>IF($B15&lt;&gt;"", IF(INDEX('Seznam družstev'!O$7:O$50,$B15) &gt; 0, INDEX('Seznam družstev'!O$7:O$50,$B15), ""), "")</f>
        <v/>
      </c>
      <c r="Q15" t="str">
        <f>IF($B15&lt;&gt;"", IF(INDEX('Seznam družstev'!S$7:S$50,$B15) &gt; 0, INDEX('Seznam družstev'!S$7:S$50,$B15), ""), "")</f>
        <v/>
      </c>
    </row>
    <row r="16" spans="1:17">
      <c r="A16" s="29" t="str">
        <f>IF(AND($B16 &lt;&gt; "", COUNT(E16:N16) &gt; 0), INDEX('Pomocné pořadí družstva'!N$7:N$50,$B16), "")</f>
        <v/>
      </c>
      <c r="B16" s="29" t="str">
        <f>IF(ISNUMBER(MATCH(ROW()-6,'Pomocné pořadí družstva'!$Q$7:$Q$50,0)),INDEX('Seznam družstev'!$A$7:$A$50,MATCH(ROW()-6,'Pomocné pořadí družstva'!$Q$7:$Q$50,0),1),"")</f>
        <v/>
      </c>
      <c r="C16" s="29" t="str">
        <f>IF($B16&lt;&gt;"", IF(INDEX('Seznam družstev'!$B$7:$B$50,$B16) = 0, "", UPPER(INDEX('Seznam družstev'!$B$7:$B$50,$B16))),"")</f>
        <v/>
      </c>
      <c r="D16" s="28" t="str">
        <f>IF($B16&lt;&gt;"",TRIM(INDEX('Seznam družstev'!C$7:C$50,$B16)),"")</f>
        <v/>
      </c>
      <c r="E16" s="18" t="str">
        <f>IF($B16&lt;&gt;"", IF(INDEX('Seznam družstev'!D$7:D$50,$B16) &gt; 0, INDEX('Seznam družstev'!D$7:D$50,$B16), ""), "")</f>
        <v/>
      </c>
      <c r="F16" s="18" t="str">
        <f>IF($B16&lt;&gt;"", IF(INDEX('Seznam družstev'!E$7:E$50,$B16) &gt; 0, INDEX('Seznam družstev'!E$7:E$50,$B16), ""), "")</f>
        <v/>
      </c>
      <c r="G16" s="18" t="str">
        <f>IF($B16&lt;&gt;"", IF(INDEX('Seznam družstev'!F$7:F$50,$B16) &gt; 0, INDEX('Seznam družstev'!F$7:F$50,$B16), ""), "")</f>
        <v/>
      </c>
      <c r="H16" s="18" t="str">
        <f>IF($B16&lt;&gt;"", IF(INDEX('Seznam družstev'!G$7:G$50,$B16) &gt; 0, INDEX('Seznam družstev'!G$7:G$50,$B16), ""), "")</f>
        <v/>
      </c>
      <c r="I16" s="18" t="str">
        <f>IF($B16&lt;&gt;"", IF(INDEX('Seznam družstev'!H$7:H$50,$B16) &gt; 0, INDEX('Seznam družstev'!H$7:H$50,$B16), ""), "")</f>
        <v/>
      </c>
      <c r="J16" s="18" t="str">
        <f>IF($B16&lt;&gt;"", IF(INDEX('Seznam družstev'!I$7:I$50,$B16) &gt; 0, INDEX('Seznam družstev'!I$7:I$50,$B16), ""), "")</f>
        <v/>
      </c>
      <c r="K16" s="18" t="str">
        <f>IF($B16&lt;&gt;"", IF(INDEX('Seznam družstev'!J$7:J$50,$B16) &gt; 0, INDEX('Seznam družstev'!J$7:J$50,$B16), ""), "")</f>
        <v/>
      </c>
      <c r="L16" s="18" t="str">
        <f>IF($B16&lt;&gt;"", IF(INDEX('Seznam družstev'!K$7:K$50,$B16) &gt; 0, INDEX('Seznam družstev'!K$7:K$50,$B16), ""), "")</f>
        <v/>
      </c>
      <c r="M16" s="18" t="str">
        <f>IF($B16&lt;&gt;"", IF(INDEX('Seznam družstev'!L$7:L$50,$B16) &gt; 0, INDEX('Seznam družstev'!L$7:L$50,$B16), ""), "")</f>
        <v/>
      </c>
      <c r="N16" s="18" t="str">
        <f>IF($B16&lt;&gt;"", IF(INDEX('Seznam družstev'!M$7:M$50,$B16) &gt; 0, INDEX('Seznam družstev'!M$7:M$50,$B16), ""), "")</f>
        <v/>
      </c>
      <c r="O16" s="18" t="str">
        <f>IF($B16&lt;&gt;"", IF(INDEX('Seznam družstev'!N$7:N$50,$B16) &gt; 0, INDEX('Seznam družstev'!N$7:N$50,$B16), ""), "")</f>
        <v/>
      </c>
      <c r="P16" s="18" t="str">
        <f>IF($B16&lt;&gt;"", IF(INDEX('Seznam družstev'!O$7:O$50,$B16) &gt; 0, INDEX('Seznam družstev'!O$7:O$50,$B16), ""), "")</f>
        <v/>
      </c>
      <c r="Q16" t="str">
        <f>IF($B16&lt;&gt;"", IF(INDEX('Seznam družstev'!S$7:S$50,$B16) &gt; 0, INDEX('Seznam družstev'!S$7:S$50,$B16), ""), "")</f>
        <v/>
      </c>
    </row>
    <row r="17" spans="1:17">
      <c r="A17" s="29" t="str">
        <f>IF(AND($B17 &lt;&gt; "", COUNT(E17:N17) &gt; 0), INDEX('Pomocné pořadí družstva'!N$7:N$50,$B17), "")</f>
        <v/>
      </c>
      <c r="B17" s="29" t="str">
        <f>IF(ISNUMBER(MATCH(ROW()-6,'Pomocné pořadí družstva'!$Q$7:$Q$50,0)),INDEX('Seznam družstev'!$A$7:$A$50,MATCH(ROW()-6,'Pomocné pořadí družstva'!$Q$7:$Q$50,0),1),"")</f>
        <v/>
      </c>
      <c r="C17" s="29" t="str">
        <f>IF($B17&lt;&gt;"", IF(INDEX('Seznam družstev'!$B$7:$B$50,$B17) = 0, "", UPPER(INDEX('Seznam družstev'!$B$7:$B$50,$B17))),"")</f>
        <v/>
      </c>
      <c r="D17" s="28" t="str">
        <f>IF($B17&lt;&gt;"",TRIM(INDEX('Seznam družstev'!C$7:C$50,$B17)),"")</f>
        <v/>
      </c>
      <c r="E17" s="18" t="str">
        <f>IF($B17&lt;&gt;"", IF(INDEX('Seznam družstev'!D$7:D$50,$B17) &gt; 0, INDEX('Seznam družstev'!D$7:D$50,$B17), ""), "")</f>
        <v/>
      </c>
      <c r="F17" s="18" t="str">
        <f>IF($B17&lt;&gt;"", IF(INDEX('Seznam družstev'!E$7:E$50,$B17) &gt; 0, INDEX('Seznam družstev'!E$7:E$50,$B17), ""), "")</f>
        <v/>
      </c>
      <c r="G17" s="18" t="str">
        <f>IF($B17&lt;&gt;"", IF(INDEX('Seznam družstev'!F$7:F$50,$B17) &gt; 0, INDEX('Seznam družstev'!F$7:F$50,$B17), ""), "")</f>
        <v/>
      </c>
      <c r="H17" s="18" t="str">
        <f>IF($B17&lt;&gt;"", IF(INDEX('Seznam družstev'!G$7:G$50,$B17) &gt; 0, INDEX('Seznam družstev'!G$7:G$50,$B17), ""), "")</f>
        <v/>
      </c>
      <c r="I17" s="18" t="str">
        <f>IF($B17&lt;&gt;"", IF(INDEX('Seznam družstev'!H$7:H$50,$B17) &gt; 0, INDEX('Seznam družstev'!H$7:H$50,$B17), ""), "")</f>
        <v/>
      </c>
      <c r="J17" s="18" t="str">
        <f>IF($B17&lt;&gt;"", IF(INDEX('Seznam družstev'!I$7:I$50,$B17) &gt; 0, INDEX('Seznam družstev'!I$7:I$50,$B17), ""), "")</f>
        <v/>
      </c>
      <c r="K17" s="18" t="str">
        <f>IF($B17&lt;&gt;"", IF(INDEX('Seznam družstev'!J$7:J$50,$B17) &gt; 0, INDEX('Seznam družstev'!J$7:J$50,$B17), ""), "")</f>
        <v/>
      </c>
      <c r="L17" s="18" t="str">
        <f>IF($B17&lt;&gt;"", IF(INDEX('Seznam družstev'!K$7:K$50,$B17) &gt; 0, INDEX('Seznam družstev'!K$7:K$50,$B17), ""), "")</f>
        <v/>
      </c>
      <c r="M17" s="18" t="str">
        <f>IF($B17&lt;&gt;"", IF(INDEX('Seznam družstev'!L$7:L$50,$B17) &gt; 0, INDEX('Seznam družstev'!L$7:L$50,$B17), ""), "")</f>
        <v/>
      </c>
      <c r="N17" s="18" t="str">
        <f>IF($B17&lt;&gt;"", IF(INDEX('Seznam družstev'!M$7:M$50,$B17) &gt; 0, INDEX('Seznam družstev'!M$7:M$50,$B17), ""), "")</f>
        <v/>
      </c>
      <c r="O17" s="18" t="str">
        <f>IF($B17&lt;&gt;"", IF(INDEX('Seznam družstev'!N$7:N$50,$B17) &gt; 0, INDEX('Seznam družstev'!N$7:N$50,$B17), ""), "")</f>
        <v/>
      </c>
      <c r="P17" s="18" t="str">
        <f>IF($B17&lt;&gt;"", IF(INDEX('Seznam družstev'!O$7:O$50,$B17) &gt; 0, INDEX('Seznam družstev'!O$7:O$50,$B17), ""), "")</f>
        <v/>
      </c>
      <c r="Q17" t="str">
        <f>IF($B17&lt;&gt;"", IF(INDEX('Seznam družstev'!S$7:S$50,$B17) &gt; 0, INDEX('Seznam družstev'!S$7:S$50,$B17), ""), "")</f>
        <v/>
      </c>
    </row>
    <row r="18" spans="1:17">
      <c r="A18" s="29" t="str">
        <f>IF(AND($B18 &lt;&gt; "", COUNT(E18:N18) &gt; 0), INDEX('Pomocné pořadí družstva'!N$7:N$50,$B18), "")</f>
        <v/>
      </c>
      <c r="B18" s="29" t="str">
        <f>IF(ISNUMBER(MATCH(ROW()-6,'Pomocné pořadí družstva'!$Q$7:$Q$50,0)),INDEX('Seznam družstev'!$A$7:$A$50,MATCH(ROW()-6,'Pomocné pořadí družstva'!$Q$7:$Q$50,0),1),"")</f>
        <v/>
      </c>
      <c r="C18" s="29" t="str">
        <f>IF($B18&lt;&gt;"", IF(INDEX('Seznam družstev'!$B$7:$B$50,$B18) = 0, "", UPPER(INDEX('Seznam družstev'!$B$7:$B$50,$B18))),"")</f>
        <v/>
      </c>
      <c r="D18" s="28" t="str">
        <f>IF($B18&lt;&gt;"",TRIM(INDEX('Seznam družstev'!C$7:C$50,$B18)),"")</f>
        <v/>
      </c>
      <c r="E18" s="18" t="str">
        <f>IF($B18&lt;&gt;"", IF(INDEX('Seznam družstev'!D$7:D$50,$B18) &gt; 0, INDEX('Seznam družstev'!D$7:D$50,$B18), ""), "")</f>
        <v/>
      </c>
      <c r="F18" s="18" t="str">
        <f>IF($B18&lt;&gt;"", IF(INDEX('Seznam družstev'!E$7:E$50,$B18) &gt; 0, INDEX('Seznam družstev'!E$7:E$50,$B18), ""), "")</f>
        <v/>
      </c>
      <c r="G18" s="18" t="str">
        <f>IF($B18&lt;&gt;"", IF(INDEX('Seznam družstev'!F$7:F$50,$B18) &gt; 0, INDEX('Seznam družstev'!F$7:F$50,$B18), ""), "")</f>
        <v/>
      </c>
      <c r="H18" s="18" t="str">
        <f>IF($B18&lt;&gt;"", IF(INDEX('Seznam družstev'!G$7:G$50,$B18) &gt; 0, INDEX('Seznam družstev'!G$7:G$50,$B18), ""), "")</f>
        <v/>
      </c>
      <c r="I18" s="18" t="str">
        <f>IF($B18&lt;&gt;"", IF(INDEX('Seznam družstev'!H$7:H$50,$B18) &gt; 0, INDEX('Seznam družstev'!H$7:H$50,$B18), ""), "")</f>
        <v/>
      </c>
      <c r="J18" s="18" t="str">
        <f>IF($B18&lt;&gt;"", IF(INDEX('Seznam družstev'!I$7:I$50,$B18) &gt; 0, INDEX('Seznam družstev'!I$7:I$50,$B18), ""), "")</f>
        <v/>
      </c>
      <c r="K18" s="18" t="str">
        <f>IF($B18&lt;&gt;"", IF(INDEX('Seznam družstev'!J$7:J$50,$B18) &gt; 0, INDEX('Seznam družstev'!J$7:J$50,$B18), ""), "")</f>
        <v/>
      </c>
      <c r="L18" s="18" t="str">
        <f>IF($B18&lt;&gt;"", IF(INDEX('Seznam družstev'!K$7:K$50,$B18) &gt; 0, INDEX('Seznam družstev'!K$7:K$50,$B18), ""), "")</f>
        <v/>
      </c>
      <c r="M18" s="18" t="str">
        <f>IF($B18&lt;&gt;"", IF(INDEX('Seznam družstev'!L$7:L$50,$B18) &gt; 0, INDEX('Seznam družstev'!L$7:L$50,$B18), ""), "")</f>
        <v/>
      </c>
      <c r="N18" s="18" t="str">
        <f>IF($B18&lt;&gt;"", IF(INDEX('Seznam družstev'!M$7:M$50,$B18) &gt; 0, INDEX('Seznam družstev'!M$7:M$50,$B18), ""), "")</f>
        <v/>
      </c>
      <c r="O18" s="18" t="str">
        <f>IF($B18&lt;&gt;"", IF(INDEX('Seznam družstev'!N$7:N$50,$B18) &gt; 0, INDEX('Seznam družstev'!N$7:N$50,$B18), ""), "")</f>
        <v/>
      </c>
      <c r="P18" s="18" t="str">
        <f>IF($B18&lt;&gt;"", IF(INDEX('Seznam družstev'!O$7:O$50,$B18) &gt; 0, INDEX('Seznam družstev'!O$7:O$50,$B18), ""), "")</f>
        <v/>
      </c>
      <c r="Q18" t="str">
        <f>IF($B18&lt;&gt;"", IF(INDEX('Seznam družstev'!S$7:S$50,$B18) &gt; 0, INDEX('Seznam družstev'!S$7:S$50,$B18), ""), "")</f>
        <v/>
      </c>
    </row>
    <row r="19" spans="1:17">
      <c r="A19" s="29" t="str">
        <f>IF(AND($B19 &lt;&gt; "", COUNT(E19:N19) &gt; 0), INDEX('Pomocné pořadí družstva'!N$7:N$50,$B19), "")</f>
        <v/>
      </c>
      <c r="B19" s="29" t="str">
        <f>IF(ISNUMBER(MATCH(ROW()-6,'Pomocné pořadí družstva'!$Q$7:$Q$50,0)),INDEX('Seznam družstev'!$A$7:$A$50,MATCH(ROW()-6,'Pomocné pořadí družstva'!$Q$7:$Q$50,0),1),"")</f>
        <v/>
      </c>
      <c r="C19" s="29" t="str">
        <f>IF($B19&lt;&gt;"", IF(INDEX('Seznam družstev'!$B$7:$B$50,$B19) = 0, "", UPPER(INDEX('Seznam družstev'!$B$7:$B$50,$B19))),"")</f>
        <v/>
      </c>
      <c r="D19" s="28" t="str">
        <f>IF($B19&lt;&gt;"",TRIM(INDEX('Seznam družstev'!C$7:C$50,$B19)),"")</f>
        <v/>
      </c>
      <c r="E19" s="18" t="str">
        <f>IF($B19&lt;&gt;"", IF(INDEX('Seznam družstev'!D$7:D$50,$B19) &gt; 0, INDEX('Seznam družstev'!D$7:D$50,$B19), ""), "")</f>
        <v/>
      </c>
      <c r="F19" s="18" t="str">
        <f>IF($B19&lt;&gt;"", IF(INDEX('Seznam družstev'!E$7:E$50,$B19) &gt; 0, INDEX('Seznam družstev'!E$7:E$50,$B19), ""), "")</f>
        <v/>
      </c>
      <c r="G19" s="18" t="str">
        <f>IF($B19&lt;&gt;"", IF(INDEX('Seznam družstev'!F$7:F$50,$B19) &gt; 0, INDEX('Seznam družstev'!F$7:F$50,$B19), ""), "")</f>
        <v/>
      </c>
      <c r="H19" s="18" t="str">
        <f>IF($B19&lt;&gt;"", IF(INDEX('Seznam družstev'!G$7:G$50,$B19) &gt; 0, INDEX('Seznam družstev'!G$7:G$50,$B19), ""), "")</f>
        <v/>
      </c>
      <c r="I19" s="18" t="str">
        <f>IF($B19&lt;&gt;"", IF(INDEX('Seznam družstev'!H$7:H$50,$B19) &gt; 0, INDEX('Seznam družstev'!H$7:H$50,$B19), ""), "")</f>
        <v/>
      </c>
      <c r="J19" s="18" t="str">
        <f>IF($B19&lt;&gt;"", IF(INDEX('Seznam družstev'!I$7:I$50,$B19) &gt; 0, INDEX('Seznam družstev'!I$7:I$50,$B19), ""), "")</f>
        <v/>
      </c>
      <c r="K19" s="18" t="str">
        <f>IF($B19&lt;&gt;"", IF(INDEX('Seznam družstev'!J$7:J$50,$B19) &gt; 0, INDEX('Seznam družstev'!J$7:J$50,$B19), ""), "")</f>
        <v/>
      </c>
      <c r="L19" s="18" t="str">
        <f>IF($B19&lt;&gt;"", IF(INDEX('Seznam družstev'!K$7:K$50,$B19) &gt; 0, INDEX('Seznam družstev'!K$7:K$50,$B19), ""), "")</f>
        <v/>
      </c>
      <c r="M19" s="18" t="str">
        <f>IF($B19&lt;&gt;"", IF(INDEX('Seznam družstev'!L$7:L$50,$B19) &gt; 0, INDEX('Seznam družstev'!L$7:L$50,$B19), ""), "")</f>
        <v/>
      </c>
      <c r="N19" s="18" t="str">
        <f>IF($B19&lt;&gt;"", IF(INDEX('Seznam družstev'!M$7:M$50,$B19) &gt; 0, INDEX('Seznam družstev'!M$7:M$50,$B19), ""), "")</f>
        <v/>
      </c>
      <c r="O19" s="18" t="str">
        <f>IF($B19&lt;&gt;"", IF(INDEX('Seznam družstev'!N$7:N$50,$B19) &gt; 0, INDEX('Seznam družstev'!N$7:N$50,$B19), ""), "")</f>
        <v/>
      </c>
      <c r="P19" s="18" t="str">
        <f>IF($B19&lt;&gt;"", IF(INDEX('Seznam družstev'!O$7:O$50,$B19) &gt; 0, INDEX('Seznam družstev'!O$7:O$50,$B19), ""), "")</f>
        <v/>
      </c>
      <c r="Q19" t="str">
        <f>IF($B19&lt;&gt;"", IF(INDEX('Seznam družstev'!S$7:S$50,$B19) &gt; 0, INDEX('Seznam družstev'!S$7:S$50,$B19), ""), "")</f>
        <v/>
      </c>
    </row>
    <row r="20" spans="1:17">
      <c r="A20" s="29" t="str">
        <f>IF(AND($B20 &lt;&gt; "", COUNT(E20:N20) &gt; 0), INDEX('Pomocné pořadí družstva'!N$7:N$50,$B20), "")</f>
        <v/>
      </c>
      <c r="B20" s="29" t="str">
        <f>IF(ISNUMBER(MATCH(ROW()-6,'Pomocné pořadí družstva'!$Q$7:$Q$50,0)),INDEX('Seznam družstev'!$A$7:$A$50,MATCH(ROW()-6,'Pomocné pořadí družstva'!$Q$7:$Q$50,0),1),"")</f>
        <v/>
      </c>
      <c r="C20" s="29" t="str">
        <f>IF($B20&lt;&gt;"", IF(INDEX('Seznam družstev'!$B$7:$B$50,$B20) = 0, "", UPPER(INDEX('Seznam družstev'!$B$7:$B$50,$B20))),"")</f>
        <v/>
      </c>
      <c r="D20" s="28" t="str">
        <f>IF($B20&lt;&gt;"",TRIM(INDEX('Seznam družstev'!C$7:C$50,$B20)),"")</f>
        <v/>
      </c>
      <c r="E20" s="18" t="str">
        <f>IF($B20&lt;&gt;"", IF(INDEX('Seznam družstev'!D$7:D$50,$B20) &gt; 0, INDEX('Seznam družstev'!D$7:D$50,$B20), ""), "")</f>
        <v/>
      </c>
      <c r="F20" s="18" t="str">
        <f>IF($B20&lt;&gt;"", IF(INDEX('Seznam družstev'!E$7:E$50,$B20) &gt; 0, INDEX('Seznam družstev'!E$7:E$50,$B20), ""), "")</f>
        <v/>
      </c>
      <c r="G20" s="18" t="str">
        <f>IF($B20&lt;&gt;"", IF(INDEX('Seznam družstev'!F$7:F$50,$B20) &gt; 0, INDEX('Seznam družstev'!F$7:F$50,$B20), ""), "")</f>
        <v/>
      </c>
      <c r="H20" s="18" t="str">
        <f>IF($B20&lt;&gt;"", IF(INDEX('Seznam družstev'!G$7:G$50,$B20) &gt; 0, INDEX('Seznam družstev'!G$7:G$50,$B20), ""), "")</f>
        <v/>
      </c>
      <c r="I20" s="18" t="str">
        <f>IF($B20&lt;&gt;"", IF(INDEX('Seznam družstev'!H$7:H$50,$B20) &gt; 0, INDEX('Seznam družstev'!H$7:H$50,$B20), ""), "")</f>
        <v/>
      </c>
      <c r="J20" s="18" t="str">
        <f>IF($B20&lt;&gt;"", IF(INDEX('Seznam družstev'!I$7:I$50,$B20) &gt; 0, INDEX('Seznam družstev'!I$7:I$50,$B20), ""), "")</f>
        <v/>
      </c>
      <c r="K20" s="18" t="str">
        <f>IF($B20&lt;&gt;"", IF(INDEX('Seznam družstev'!J$7:J$50,$B20) &gt; 0, INDEX('Seznam družstev'!J$7:J$50,$B20), ""), "")</f>
        <v/>
      </c>
      <c r="L20" s="18" t="str">
        <f>IF($B20&lt;&gt;"", IF(INDEX('Seznam družstev'!K$7:K$50,$B20) &gt; 0, INDEX('Seznam družstev'!K$7:K$50,$B20), ""), "")</f>
        <v/>
      </c>
      <c r="M20" s="18" t="str">
        <f>IF($B20&lt;&gt;"", IF(INDEX('Seznam družstev'!L$7:L$50,$B20) &gt; 0, INDEX('Seznam družstev'!L$7:L$50,$B20), ""), "")</f>
        <v/>
      </c>
      <c r="N20" s="18" t="str">
        <f>IF($B20&lt;&gt;"", IF(INDEX('Seznam družstev'!M$7:M$50,$B20) &gt; 0, INDEX('Seznam družstev'!M$7:M$50,$B20), ""), "")</f>
        <v/>
      </c>
      <c r="O20" s="18" t="str">
        <f>IF($B20&lt;&gt;"", IF(INDEX('Seznam družstev'!N$7:N$50,$B20) &gt; 0, INDEX('Seznam družstev'!N$7:N$50,$B20), ""), "")</f>
        <v/>
      </c>
      <c r="P20" s="18" t="str">
        <f>IF($B20&lt;&gt;"", IF(INDEX('Seznam družstev'!O$7:O$50,$B20) &gt; 0, INDEX('Seznam družstev'!O$7:O$50,$B20), ""), "")</f>
        <v/>
      </c>
      <c r="Q20" t="str">
        <f>IF($B20&lt;&gt;"", IF(INDEX('Seznam družstev'!S$7:S$50,$B20) &gt; 0, INDEX('Seznam družstev'!S$7:S$50,$B20), ""), "")</f>
        <v/>
      </c>
    </row>
    <row r="21" spans="1:17">
      <c r="A21" s="29" t="str">
        <f>IF(AND($B21 &lt;&gt; "", COUNT(E21:N21) &gt; 0), INDEX('Pomocné pořadí družstva'!N$7:N$50,$B21), "")</f>
        <v/>
      </c>
      <c r="B21" s="29" t="str">
        <f>IF(ISNUMBER(MATCH(ROW()-6,'Pomocné pořadí družstva'!$Q$7:$Q$50,0)),INDEX('Seznam družstev'!$A$7:$A$50,MATCH(ROW()-6,'Pomocné pořadí družstva'!$Q$7:$Q$50,0),1),"")</f>
        <v/>
      </c>
      <c r="C21" s="29" t="str">
        <f>IF($B21&lt;&gt;"", IF(INDEX('Seznam družstev'!$B$7:$B$50,$B21) = 0, "", UPPER(INDEX('Seznam družstev'!$B$7:$B$50,$B21))),"")</f>
        <v/>
      </c>
      <c r="D21" s="28" t="str">
        <f>IF($B21&lt;&gt;"",TRIM(INDEX('Seznam družstev'!C$7:C$50,$B21)),"")</f>
        <v/>
      </c>
      <c r="E21" s="18" t="str">
        <f>IF($B21&lt;&gt;"", IF(INDEX('Seznam družstev'!D$7:D$50,$B21) &gt; 0, INDEX('Seznam družstev'!D$7:D$50,$B21), ""), "")</f>
        <v/>
      </c>
      <c r="F21" s="18" t="str">
        <f>IF($B21&lt;&gt;"", IF(INDEX('Seznam družstev'!E$7:E$50,$B21) &gt; 0, INDEX('Seznam družstev'!E$7:E$50,$B21), ""), "")</f>
        <v/>
      </c>
      <c r="G21" s="18" t="str">
        <f>IF($B21&lt;&gt;"", IF(INDEX('Seznam družstev'!F$7:F$50,$B21) &gt; 0, INDEX('Seznam družstev'!F$7:F$50,$B21), ""), "")</f>
        <v/>
      </c>
      <c r="H21" s="18" t="str">
        <f>IF($B21&lt;&gt;"", IF(INDEX('Seznam družstev'!G$7:G$50,$B21) &gt; 0, INDEX('Seznam družstev'!G$7:G$50,$B21), ""), "")</f>
        <v/>
      </c>
      <c r="I21" s="18" t="str">
        <f>IF($B21&lt;&gt;"", IF(INDEX('Seznam družstev'!H$7:H$50,$B21) &gt; 0, INDEX('Seznam družstev'!H$7:H$50,$B21), ""), "")</f>
        <v/>
      </c>
      <c r="J21" s="18" t="str">
        <f>IF($B21&lt;&gt;"", IF(INDEX('Seznam družstev'!I$7:I$50,$B21) &gt; 0, INDEX('Seznam družstev'!I$7:I$50,$B21), ""), "")</f>
        <v/>
      </c>
      <c r="K21" s="18" t="str">
        <f>IF($B21&lt;&gt;"", IF(INDEX('Seznam družstev'!J$7:J$50,$B21) &gt; 0, INDEX('Seznam družstev'!J$7:J$50,$B21), ""), "")</f>
        <v/>
      </c>
      <c r="L21" s="18" t="str">
        <f>IF($B21&lt;&gt;"", IF(INDEX('Seznam družstev'!K$7:K$50,$B21) &gt; 0, INDEX('Seznam družstev'!K$7:K$50,$B21), ""), "")</f>
        <v/>
      </c>
      <c r="M21" s="18" t="str">
        <f>IF($B21&lt;&gt;"", IF(INDEX('Seznam družstev'!L$7:L$50,$B21) &gt; 0, INDEX('Seznam družstev'!L$7:L$50,$B21), ""), "")</f>
        <v/>
      </c>
      <c r="N21" s="18" t="str">
        <f>IF($B21&lt;&gt;"", IF(INDEX('Seznam družstev'!M$7:M$50,$B21) &gt; 0, INDEX('Seznam družstev'!M$7:M$50,$B21), ""), "")</f>
        <v/>
      </c>
      <c r="O21" s="18" t="str">
        <f>IF($B21&lt;&gt;"", IF(INDEX('Seznam družstev'!N$7:N$50,$B21) &gt; 0, INDEX('Seznam družstev'!N$7:N$50,$B21), ""), "")</f>
        <v/>
      </c>
      <c r="P21" s="18" t="str">
        <f>IF($B21&lt;&gt;"", IF(INDEX('Seznam družstev'!O$7:O$50,$B21) &gt; 0, INDEX('Seznam družstev'!O$7:O$50,$B21), ""), "")</f>
        <v/>
      </c>
      <c r="Q21" t="str">
        <f>IF($B21&lt;&gt;"", IF(INDEX('Seznam družstev'!S$7:S$50,$B21) &gt; 0, INDEX('Seznam družstev'!S$7:S$50,$B21), ""), "")</f>
        <v/>
      </c>
    </row>
    <row r="22" spans="1:17">
      <c r="A22" s="29" t="str">
        <f>IF(AND($B22 &lt;&gt; "", COUNT(E22:N22) &gt; 0), INDEX('Pomocné pořadí družstva'!N$7:N$50,$B22), "")</f>
        <v/>
      </c>
      <c r="B22" s="29" t="str">
        <f>IF(ISNUMBER(MATCH(ROW()-6,'Pomocné pořadí družstva'!$Q$7:$Q$50,0)),INDEX('Seznam družstev'!$A$7:$A$50,MATCH(ROW()-6,'Pomocné pořadí družstva'!$Q$7:$Q$50,0),1),"")</f>
        <v/>
      </c>
      <c r="C22" s="29" t="str">
        <f>IF($B22&lt;&gt;"", IF(INDEX('Seznam družstev'!$B$7:$B$50,$B22) = 0, "", UPPER(INDEX('Seznam družstev'!$B$7:$B$50,$B22))),"")</f>
        <v/>
      </c>
      <c r="D22" s="28" t="str">
        <f>IF($B22&lt;&gt;"",TRIM(INDEX('Seznam družstev'!C$7:C$50,$B22)),"")</f>
        <v/>
      </c>
      <c r="E22" s="18" t="str">
        <f>IF($B22&lt;&gt;"", IF(INDEX('Seznam družstev'!D$7:D$50,$B22) &gt; 0, INDEX('Seznam družstev'!D$7:D$50,$B22), ""), "")</f>
        <v/>
      </c>
      <c r="F22" s="18" t="str">
        <f>IF($B22&lt;&gt;"", IF(INDEX('Seznam družstev'!E$7:E$50,$B22) &gt; 0, INDEX('Seznam družstev'!E$7:E$50,$B22), ""), "")</f>
        <v/>
      </c>
      <c r="G22" s="18" t="str">
        <f>IF($B22&lt;&gt;"", IF(INDEX('Seznam družstev'!F$7:F$50,$B22) &gt; 0, INDEX('Seznam družstev'!F$7:F$50,$B22), ""), "")</f>
        <v/>
      </c>
      <c r="H22" s="18" t="str">
        <f>IF($B22&lt;&gt;"", IF(INDEX('Seznam družstev'!G$7:G$50,$B22) &gt; 0, INDEX('Seznam družstev'!G$7:G$50,$B22), ""), "")</f>
        <v/>
      </c>
      <c r="I22" s="18" t="str">
        <f>IF($B22&lt;&gt;"", IF(INDEX('Seznam družstev'!H$7:H$50,$B22) &gt; 0, INDEX('Seznam družstev'!H$7:H$50,$B22), ""), "")</f>
        <v/>
      </c>
      <c r="J22" s="18" t="str">
        <f>IF($B22&lt;&gt;"", IF(INDEX('Seznam družstev'!I$7:I$50,$B22) &gt; 0, INDEX('Seznam družstev'!I$7:I$50,$B22), ""), "")</f>
        <v/>
      </c>
      <c r="K22" s="18" t="str">
        <f>IF($B22&lt;&gt;"", IF(INDEX('Seznam družstev'!J$7:J$50,$B22) &gt; 0, INDEX('Seznam družstev'!J$7:J$50,$B22), ""), "")</f>
        <v/>
      </c>
      <c r="L22" s="18" t="str">
        <f>IF($B22&lt;&gt;"", IF(INDEX('Seznam družstev'!K$7:K$50,$B22) &gt; 0, INDEX('Seznam družstev'!K$7:K$50,$B22), ""), "")</f>
        <v/>
      </c>
      <c r="M22" s="18" t="str">
        <f>IF($B22&lt;&gt;"", IF(INDEX('Seznam družstev'!L$7:L$50,$B22) &gt; 0, INDEX('Seznam družstev'!L$7:L$50,$B22), ""), "")</f>
        <v/>
      </c>
      <c r="N22" s="18" t="str">
        <f>IF($B22&lt;&gt;"", IF(INDEX('Seznam družstev'!M$7:M$50,$B22) &gt; 0, INDEX('Seznam družstev'!M$7:M$50,$B22), ""), "")</f>
        <v/>
      </c>
      <c r="O22" s="18" t="str">
        <f>IF($B22&lt;&gt;"", IF(INDEX('Seznam družstev'!N$7:N$50,$B22) &gt; 0, INDEX('Seznam družstev'!N$7:N$50,$B22), ""), "")</f>
        <v/>
      </c>
      <c r="P22" s="18" t="str">
        <f>IF($B22&lt;&gt;"", IF(INDEX('Seznam družstev'!O$7:O$50,$B22) &gt; 0, INDEX('Seznam družstev'!O$7:O$50,$B22), ""), "")</f>
        <v/>
      </c>
      <c r="Q22" t="str">
        <f>IF($B22&lt;&gt;"", IF(INDEX('Seznam družstev'!S$7:S$50,$B22) &gt; 0, INDEX('Seznam družstev'!S$7:S$50,$B22), ""), "")</f>
        <v/>
      </c>
    </row>
    <row r="23" spans="1:17">
      <c r="A23" s="29" t="str">
        <f>IF(AND($B23 &lt;&gt; "", COUNT(E23:N23) &gt; 0), INDEX('Pomocné pořadí družstva'!N$7:N$50,$B23), "")</f>
        <v/>
      </c>
      <c r="B23" s="29" t="str">
        <f>IF(ISNUMBER(MATCH(ROW()-6,'Pomocné pořadí družstva'!$Q$7:$Q$50,0)),INDEX('Seznam družstev'!$A$7:$A$50,MATCH(ROW()-6,'Pomocné pořadí družstva'!$Q$7:$Q$50,0),1),"")</f>
        <v/>
      </c>
      <c r="C23" s="29" t="str">
        <f>IF($B23&lt;&gt;"", IF(INDEX('Seznam družstev'!$B$7:$B$50,$B23) = 0, "", UPPER(INDEX('Seznam družstev'!$B$7:$B$50,$B23))),"")</f>
        <v/>
      </c>
      <c r="D23" s="28" t="str">
        <f>IF($B23&lt;&gt;"",TRIM(INDEX('Seznam družstev'!C$7:C$50,$B23)),"")</f>
        <v/>
      </c>
      <c r="E23" s="18" t="str">
        <f>IF($B23&lt;&gt;"", IF(INDEX('Seznam družstev'!D$7:D$50,$B23) &gt; 0, INDEX('Seznam družstev'!D$7:D$50,$B23), ""), "")</f>
        <v/>
      </c>
      <c r="F23" s="18" t="str">
        <f>IF($B23&lt;&gt;"", IF(INDEX('Seznam družstev'!E$7:E$50,$B23) &gt; 0, INDEX('Seznam družstev'!E$7:E$50,$B23), ""), "")</f>
        <v/>
      </c>
      <c r="G23" s="18" t="str">
        <f>IF($B23&lt;&gt;"", IF(INDEX('Seznam družstev'!F$7:F$50,$B23) &gt; 0, INDEX('Seznam družstev'!F$7:F$50,$B23), ""), "")</f>
        <v/>
      </c>
      <c r="H23" s="18" t="str">
        <f>IF($B23&lt;&gt;"", IF(INDEX('Seznam družstev'!G$7:G$50,$B23) &gt; 0, INDEX('Seznam družstev'!G$7:G$50,$B23), ""), "")</f>
        <v/>
      </c>
      <c r="I23" s="18" t="str">
        <f>IF($B23&lt;&gt;"", IF(INDEX('Seznam družstev'!H$7:H$50,$B23) &gt; 0, INDEX('Seznam družstev'!H$7:H$50,$B23), ""), "")</f>
        <v/>
      </c>
      <c r="J23" s="18" t="str">
        <f>IF($B23&lt;&gt;"", IF(INDEX('Seznam družstev'!I$7:I$50,$B23) &gt; 0, INDEX('Seznam družstev'!I$7:I$50,$B23), ""), "")</f>
        <v/>
      </c>
      <c r="K23" s="18" t="str">
        <f>IF($B23&lt;&gt;"", IF(INDEX('Seznam družstev'!J$7:J$50,$B23) &gt; 0, INDEX('Seznam družstev'!J$7:J$50,$B23), ""), "")</f>
        <v/>
      </c>
      <c r="L23" s="18" t="str">
        <f>IF($B23&lt;&gt;"", IF(INDEX('Seznam družstev'!K$7:K$50,$B23) &gt; 0, INDEX('Seznam družstev'!K$7:K$50,$B23), ""), "")</f>
        <v/>
      </c>
      <c r="M23" s="18" t="str">
        <f>IF($B23&lt;&gt;"", IF(INDEX('Seznam družstev'!L$7:L$50,$B23) &gt; 0, INDEX('Seznam družstev'!L$7:L$50,$B23), ""), "")</f>
        <v/>
      </c>
      <c r="N23" s="18" t="str">
        <f>IF($B23&lt;&gt;"", IF(INDEX('Seznam družstev'!M$7:M$50,$B23) &gt; 0, INDEX('Seznam družstev'!M$7:M$50,$B23), ""), "")</f>
        <v/>
      </c>
      <c r="O23" s="18" t="str">
        <f>IF($B23&lt;&gt;"", IF(INDEX('Seznam družstev'!N$7:N$50,$B23) &gt; 0, INDEX('Seznam družstev'!N$7:N$50,$B23), ""), "")</f>
        <v/>
      </c>
      <c r="P23" s="18" t="str">
        <f>IF($B23&lt;&gt;"", IF(INDEX('Seznam družstev'!O$7:O$50,$B23) &gt; 0, INDEX('Seznam družstev'!O$7:O$50,$B23), ""), "")</f>
        <v/>
      </c>
      <c r="Q23" t="str">
        <f>IF($B23&lt;&gt;"", IF(INDEX('Seznam družstev'!S$7:S$50,$B23) &gt; 0, INDEX('Seznam družstev'!S$7:S$50,$B23), ""), "")</f>
        <v/>
      </c>
    </row>
    <row r="24" spans="1:17">
      <c r="A24" s="29" t="str">
        <f>IF(AND($B24 &lt;&gt; "", COUNT(E24:N24) &gt; 0), INDEX('Pomocné pořadí družstva'!N$7:N$50,$B24), "")</f>
        <v/>
      </c>
      <c r="B24" s="29" t="str">
        <f>IF(ISNUMBER(MATCH(ROW()-6,'Pomocné pořadí družstva'!$Q$7:$Q$50,0)),INDEX('Seznam družstev'!$A$7:$A$50,MATCH(ROW()-6,'Pomocné pořadí družstva'!$Q$7:$Q$50,0),1),"")</f>
        <v/>
      </c>
      <c r="C24" s="29" t="str">
        <f>IF($B24&lt;&gt;"", IF(INDEX('Seznam družstev'!$B$7:$B$50,$B24) = 0, "", UPPER(INDEX('Seznam družstev'!$B$7:$B$50,$B24))),"")</f>
        <v/>
      </c>
      <c r="D24" s="28" t="str">
        <f>IF($B24&lt;&gt;"",TRIM(INDEX('Seznam družstev'!C$7:C$50,$B24)),"")</f>
        <v/>
      </c>
      <c r="E24" s="18" t="str">
        <f>IF($B24&lt;&gt;"", IF(INDEX('Seznam družstev'!D$7:D$50,$B24) &gt; 0, INDEX('Seznam družstev'!D$7:D$50,$B24), ""), "")</f>
        <v/>
      </c>
      <c r="F24" s="18" t="str">
        <f>IF($B24&lt;&gt;"", IF(INDEX('Seznam družstev'!E$7:E$50,$B24) &gt; 0, INDEX('Seznam družstev'!E$7:E$50,$B24), ""), "")</f>
        <v/>
      </c>
      <c r="G24" s="18" t="str">
        <f>IF($B24&lt;&gt;"", IF(INDEX('Seznam družstev'!F$7:F$50,$B24) &gt; 0, INDEX('Seznam družstev'!F$7:F$50,$B24), ""), "")</f>
        <v/>
      </c>
      <c r="H24" s="18" t="str">
        <f>IF($B24&lt;&gt;"", IF(INDEX('Seznam družstev'!G$7:G$50,$B24) &gt; 0, INDEX('Seznam družstev'!G$7:G$50,$B24), ""), "")</f>
        <v/>
      </c>
      <c r="I24" s="18" t="str">
        <f>IF($B24&lt;&gt;"", IF(INDEX('Seznam družstev'!H$7:H$50,$B24) &gt; 0, INDEX('Seznam družstev'!H$7:H$50,$B24), ""), "")</f>
        <v/>
      </c>
      <c r="J24" s="18" t="str">
        <f>IF($B24&lt;&gt;"", IF(INDEX('Seznam družstev'!I$7:I$50,$B24) &gt; 0, INDEX('Seznam družstev'!I$7:I$50,$B24), ""), "")</f>
        <v/>
      </c>
      <c r="K24" s="18" t="str">
        <f>IF($B24&lt;&gt;"", IF(INDEX('Seznam družstev'!J$7:J$50,$B24) &gt; 0, INDEX('Seznam družstev'!J$7:J$50,$B24), ""), "")</f>
        <v/>
      </c>
      <c r="L24" s="18" t="str">
        <f>IF($B24&lt;&gt;"", IF(INDEX('Seznam družstev'!K$7:K$50,$B24) &gt; 0, INDEX('Seznam družstev'!K$7:K$50,$B24), ""), "")</f>
        <v/>
      </c>
      <c r="M24" s="18" t="str">
        <f>IF($B24&lt;&gt;"", IF(INDEX('Seznam družstev'!L$7:L$50,$B24) &gt; 0, INDEX('Seznam družstev'!L$7:L$50,$B24), ""), "")</f>
        <v/>
      </c>
      <c r="N24" s="18" t="str">
        <f>IF($B24&lt;&gt;"", IF(INDEX('Seznam družstev'!M$7:M$50,$B24) &gt; 0, INDEX('Seznam družstev'!M$7:M$50,$B24), ""), "")</f>
        <v/>
      </c>
      <c r="O24" s="18" t="str">
        <f>IF($B24&lt;&gt;"", IF(INDEX('Seznam družstev'!N$7:N$50,$B24) &gt; 0, INDEX('Seznam družstev'!N$7:N$50,$B24), ""), "")</f>
        <v/>
      </c>
      <c r="P24" s="18" t="str">
        <f>IF($B24&lt;&gt;"", IF(INDEX('Seznam družstev'!O$7:O$50,$B24) &gt; 0, INDEX('Seznam družstev'!O$7:O$50,$B24), ""), "")</f>
        <v/>
      </c>
      <c r="Q24" t="str">
        <f>IF($B24&lt;&gt;"", IF(INDEX('Seznam družstev'!S$7:S$50,$B24) &gt; 0, INDEX('Seznam družstev'!S$7:S$50,$B24), ""), "")</f>
        <v/>
      </c>
    </row>
    <row r="25" spans="1:17">
      <c r="A25" s="29" t="str">
        <f>IF(AND($B25 &lt;&gt; "", COUNT(E25:N25) &gt; 0), INDEX('Pomocné pořadí družstva'!N$7:N$50,$B25), "")</f>
        <v/>
      </c>
      <c r="B25" s="29" t="str">
        <f>IF(ISNUMBER(MATCH(ROW()-6,'Pomocné pořadí družstva'!$Q$7:$Q$50,0)),INDEX('Seznam družstev'!$A$7:$A$50,MATCH(ROW()-6,'Pomocné pořadí družstva'!$Q$7:$Q$50,0),1),"")</f>
        <v/>
      </c>
      <c r="C25" s="29" t="str">
        <f>IF($B25&lt;&gt;"", IF(INDEX('Seznam družstev'!$B$7:$B$50,$B25) = 0, "", UPPER(INDEX('Seznam družstev'!$B$7:$B$50,$B25))),"")</f>
        <v/>
      </c>
      <c r="D25" s="28" t="str">
        <f>IF($B25&lt;&gt;"",TRIM(INDEX('Seznam družstev'!C$7:C$50,$B25)),"")</f>
        <v/>
      </c>
      <c r="E25" s="18" t="str">
        <f>IF($B25&lt;&gt;"", IF(INDEX('Seznam družstev'!D$7:D$50,$B25) &gt; 0, INDEX('Seznam družstev'!D$7:D$50,$B25), ""), "")</f>
        <v/>
      </c>
      <c r="F25" s="18" t="str">
        <f>IF($B25&lt;&gt;"", IF(INDEX('Seznam družstev'!E$7:E$50,$B25) &gt; 0, INDEX('Seznam družstev'!E$7:E$50,$B25), ""), "")</f>
        <v/>
      </c>
      <c r="G25" s="18" t="str">
        <f>IF($B25&lt;&gt;"", IF(INDEX('Seznam družstev'!F$7:F$50,$B25) &gt; 0, INDEX('Seznam družstev'!F$7:F$50,$B25), ""), "")</f>
        <v/>
      </c>
      <c r="H25" s="18" t="str">
        <f>IF($B25&lt;&gt;"", IF(INDEX('Seznam družstev'!G$7:G$50,$B25) &gt; 0, INDEX('Seznam družstev'!G$7:G$50,$B25), ""), "")</f>
        <v/>
      </c>
      <c r="I25" s="18" t="str">
        <f>IF($B25&lt;&gt;"", IF(INDEX('Seznam družstev'!H$7:H$50,$B25) &gt; 0, INDEX('Seznam družstev'!H$7:H$50,$B25), ""), "")</f>
        <v/>
      </c>
      <c r="J25" s="18" t="str">
        <f>IF($B25&lt;&gt;"", IF(INDEX('Seznam družstev'!I$7:I$50,$B25) &gt; 0, INDEX('Seznam družstev'!I$7:I$50,$B25), ""), "")</f>
        <v/>
      </c>
      <c r="K25" s="18" t="str">
        <f>IF($B25&lt;&gt;"", IF(INDEX('Seznam družstev'!J$7:J$50,$B25) &gt; 0, INDEX('Seznam družstev'!J$7:J$50,$B25), ""), "")</f>
        <v/>
      </c>
      <c r="L25" s="18" t="str">
        <f>IF($B25&lt;&gt;"", IF(INDEX('Seznam družstev'!K$7:K$50,$B25) &gt; 0, INDEX('Seznam družstev'!K$7:K$50,$B25), ""), "")</f>
        <v/>
      </c>
      <c r="M25" s="18" t="str">
        <f>IF($B25&lt;&gt;"", IF(INDEX('Seznam družstev'!L$7:L$50,$B25) &gt; 0, INDEX('Seznam družstev'!L$7:L$50,$B25), ""), "")</f>
        <v/>
      </c>
      <c r="N25" s="18" t="str">
        <f>IF($B25&lt;&gt;"", IF(INDEX('Seznam družstev'!M$7:M$50,$B25) &gt; 0, INDEX('Seznam družstev'!M$7:M$50,$B25), ""), "")</f>
        <v/>
      </c>
      <c r="O25" s="18" t="str">
        <f>IF($B25&lt;&gt;"", IF(INDEX('Seznam družstev'!N$7:N$50,$B25) &gt; 0, INDEX('Seznam družstev'!N$7:N$50,$B25), ""), "")</f>
        <v/>
      </c>
      <c r="P25" s="18" t="str">
        <f>IF($B25&lt;&gt;"", IF(INDEX('Seznam družstev'!O$7:O$50,$B25) &gt; 0, INDEX('Seznam družstev'!O$7:O$50,$B25), ""), "")</f>
        <v/>
      </c>
      <c r="Q25" t="str">
        <f>IF($B25&lt;&gt;"", IF(INDEX('Seznam družstev'!S$7:S$50,$B25) &gt; 0, INDEX('Seznam družstev'!S$7:S$50,$B25), ""), "")</f>
        <v/>
      </c>
    </row>
    <row r="26" spans="1:17">
      <c r="A26" s="29" t="str">
        <f>IF(AND($B26 &lt;&gt; "", COUNT(E26:N26) &gt; 0), INDEX('Pomocné pořadí družstva'!N$7:N$50,$B26), "")</f>
        <v/>
      </c>
      <c r="B26" s="29" t="str">
        <f>IF(ISNUMBER(MATCH(ROW()-6,'Pomocné pořadí družstva'!$Q$7:$Q$50,0)),INDEX('Seznam družstev'!$A$7:$A$50,MATCH(ROW()-6,'Pomocné pořadí družstva'!$Q$7:$Q$50,0),1),"")</f>
        <v/>
      </c>
      <c r="C26" s="29" t="str">
        <f>IF($B26&lt;&gt;"", IF(INDEX('Seznam družstev'!$B$7:$B$50,$B26) = 0, "", UPPER(INDEX('Seznam družstev'!$B$7:$B$50,$B26))),"")</f>
        <v/>
      </c>
      <c r="D26" s="28" t="str">
        <f>IF($B26&lt;&gt;"",TRIM(INDEX('Seznam družstev'!C$7:C$50,$B26)),"")</f>
        <v/>
      </c>
      <c r="E26" s="18" t="str">
        <f>IF($B26&lt;&gt;"", IF(INDEX('Seznam družstev'!D$7:D$50,$B26) &gt; 0, INDEX('Seznam družstev'!D$7:D$50,$B26), ""), "")</f>
        <v/>
      </c>
      <c r="F26" s="18" t="str">
        <f>IF($B26&lt;&gt;"", IF(INDEX('Seznam družstev'!E$7:E$50,$B26) &gt; 0, INDEX('Seznam družstev'!E$7:E$50,$B26), ""), "")</f>
        <v/>
      </c>
      <c r="G26" s="18" t="str">
        <f>IF($B26&lt;&gt;"", IF(INDEX('Seznam družstev'!F$7:F$50,$B26) &gt; 0, INDEX('Seznam družstev'!F$7:F$50,$B26), ""), "")</f>
        <v/>
      </c>
      <c r="H26" s="18" t="str">
        <f>IF($B26&lt;&gt;"", IF(INDEX('Seznam družstev'!G$7:G$50,$B26) &gt; 0, INDEX('Seznam družstev'!G$7:G$50,$B26), ""), "")</f>
        <v/>
      </c>
      <c r="I26" s="18" t="str">
        <f>IF($B26&lt;&gt;"", IF(INDEX('Seznam družstev'!H$7:H$50,$B26) &gt; 0, INDEX('Seznam družstev'!H$7:H$50,$B26), ""), "")</f>
        <v/>
      </c>
      <c r="J26" s="18" t="str">
        <f>IF($B26&lt;&gt;"", IF(INDEX('Seznam družstev'!I$7:I$50,$B26) &gt; 0, INDEX('Seznam družstev'!I$7:I$50,$B26), ""), "")</f>
        <v/>
      </c>
      <c r="K26" s="18" t="str">
        <f>IF($B26&lt;&gt;"", IF(INDEX('Seznam družstev'!J$7:J$50,$B26) &gt; 0, INDEX('Seznam družstev'!J$7:J$50,$B26), ""), "")</f>
        <v/>
      </c>
      <c r="L26" s="18" t="str">
        <f>IF($B26&lt;&gt;"", IF(INDEX('Seznam družstev'!K$7:K$50,$B26) &gt; 0, INDEX('Seznam družstev'!K$7:K$50,$B26), ""), "")</f>
        <v/>
      </c>
      <c r="M26" s="18" t="str">
        <f>IF($B26&lt;&gt;"", IF(INDEX('Seznam družstev'!L$7:L$50,$B26) &gt; 0, INDEX('Seznam družstev'!L$7:L$50,$B26), ""), "")</f>
        <v/>
      </c>
      <c r="N26" s="18" t="str">
        <f>IF($B26&lt;&gt;"", IF(INDEX('Seznam družstev'!M$7:M$50,$B26) &gt; 0, INDEX('Seznam družstev'!M$7:M$50,$B26), ""), "")</f>
        <v/>
      </c>
      <c r="O26" s="18" t="str">
        <f>IF($B26&lt;&gt;"", IF(INDEX('Seznam družstev'!N$7:N$50,$B26) &gt; 0, INDEX('Seznam družstev'!N$7:N$50,$B26), ""), "")</f>
        <v/>
      </c>
      <c r="P26" s="18" t="str">
        <f>IF($B26&lt;&gt;"", IF(INDEX('Seznam družstev'!O$7:O$50,$B26) &gt; 0, INDEX('Seznam družstev'!O$7:O$50,$B26), ""), "")</f>
        <v/>
      </c>
      <c r="Q26" t="str">
        <f>IF($B26&lt;&gt;"", IF(INDEX('Seznam družstev'!S$7:S$50,$B26) &gt; 0, INDEX('Seznam družstev'!S$7:S$50,$B26), ""), "")</f>
        <v/>
      </c>
    </row>
    <row r="27" spans="1:17">
      <c r="A27" s="29" t="str">
        <f>IF(AND($B27 &lt;&gt; "", COUNT(E27:N27) &gt; 0), INDEX('Pomocné pořadí družstva'!N$7:N$50,$B27), "")</f>
        <v/>
      </c>
      <c r="B27" s="29" t="str">
        <f>IF(ISNUMBER(MATCH(ROW()-6,'Pomocné pořadí družstva'!$Q$7:$Q$50,0)),INDEX('Seznam družstev'!$A$7:$A$50,MATCH(ROW()-6,'Pomocné pořadí družstva'!$Q$7:$Q$50,0),1),"")</f>
        <v/>
      </c>
      <c r="C27" s="29" t="str">
        <f>IF($B27&lt;&gt;"", IF(INDEX('Seznam družstev'!$B$7:$B$50,$B27) = 0, "", UPPER(INDEX('Seznam družstev'!$B$7:$B$50,$B27))),"")</f>
        <v/>
      </c>
      <c r="D27" s="28" t="str">
        <f>IF($B27&lt;&gt;"",TRIM(INDEX('Seznam družstev'!C$7:C$50,$B27)),"")</f>
        <v/>
      </c>
      <c r="E27" s="18" t="str">
        <f>IF($B27&lt;&gt;"", IF(INDEX('Seznam družstev'!D$7:D$50,$B27) &gt; 0, INDEX('Seznam družstev'!D$7:D$50,$B27), ""), "")</f>
        <v/>
      </c>
      <c r="F27" s="18" t="str">
        <f>IF($B27&lt;&gt;"", IF(INDEX('Seznam družstev'!E$7:E$50,$B27) &gt; 0, INDEX('Seznam družstev'!E$7:E$50,$B27), ""), "")</f>
        <v/>
      </c>
      <c r="G27" s="18" t="str">
        <f>IF($B27&lt;&gt;"", IF(INDEX('Seznam družstev'!F$7:F$50,$B27) &gt; 0, INDEX('Seznam družstev'!F$7:F$50,$B27), ""), "")</f>
        <v/>
      </c>
      <c r="H27" s="18" t="str">
        <f>IF($B27&lt;&gt;"", IF(INDEX('Seznam družstev'!G$7:G$50,$B27) &gt; 0, INDEX('Seznam družstev'!G$7:G$50,$B27), ""), "")</f>
        <v/>
      </c>
      <c r="I27" s="18" t="str">
        <f>IF($B27&lt;&gt;"", IF(INDEX('Seznam družstev'!H$7:H$50,$B27) &gt; 0, INDEX('Seznam družstev'!H$7:H$50,$B27), ""), "")</f>
        <v/>
      </c>
      <c r="J27" s="18" t="str">
        <f>IF($B27&lt;&gt;"", IF(INDEX('Seznam družstev'!I$7:I$50,$B27) &gt; 0, INDEX('Seznam družstev'!I$7:I$50,$B27), ""), "")</f>
        <v/>
      </c>
      <c r="K27" s="18" t="str">
        <f>IF($B27&lt;&gt;"", IF(INDEX('Seznam družstev'!J$7:J$50,$B27) &gt; 0, INDEX('Seznam družstev'!J$7:J$50,$B27), ""), "")</f>
        <v/>
      </c>
      <c r="L27" s="18" t="str">
        <f>IF($B27&lt;&gt;"", IF(INDEX('Seznam družstev'!K$7:K$50,$B27) &gt; 0, INDEX('Seznam družstev'!K$7:K$50,$B27), ""), "")</f>
        <v/>
      </c>
      <c r="M27" s="18" t="str">
        <f>IF($B27&lt;&gt;"", IF(INDEX('Seznam družstev'!L$7:L$50,$B27) &gt; 0, INDEX('Seznam družstev'!L$7:L$50,$B27), ""), "")</f>
        <v/>
      </c>
      <c r="N27" s="18" t="str">
        <f>IF($B27&lt;&gt;"", IF(INDEX('Seznam družstev'!M$7:M$50,$B27) &gt; 0, INDEX('Seznam družstev'!M$7:M$50,$B27), ""), "")</f>
        <v/>
      </c>
      <c r="O27" s="18" t="str">
        <f>IF($B27&lt;&gt;"", IF(INDEX('Seznam družstev'!N$7:N$50,$B27) &gt; 0, INDEX('Seznam družstev'!N$7:N$50,$B27), ""), "")</f>
        <v/>
      </c>
      <c r="P27" s="18" t="str">
        <f>IF($B27&lt;&gt;"", IF(INDEX('Seznam družstev'!O$7:O$50,$B27) &gt; 0, INDEX('Seznam družstev'!O$7:O$50,$B27), ""), "")</f>
        <v/>
      </c>
      <c r="Q27" t="str">
        <f>IF($B27&lt;&gt;"", IF(INDEX('Seznam družstev'!S$7:S$50,$B27) &gt; 0, INDEX('Seznam družstev'!S$7:S$50,$B27), ""), "")</f>
        <v/>
      </c>
    </row>
    <row r="28" spans="1:17">
      <c r="A28" s="29" t="str">
        <f>IF(AND($B28 &lt;&gt; "", COUNT(E28:N28) &gt; 0), INDEX('Pomocné pořadí družstva'!N$7:N$50,$B28), "")</f>
        <v/>
      </c>
      <c r="B28" s="29" t="str">
        <f>IF(ISNUMBER(MATCH(ROW()-6,'Pomocné pořadí družstva'!$Q$7:$Q$50,0)),INDEX('Seznam družstev'!$A$7:$A$50,MATCH(ROW()-6,'Pomocné pořadí družstva'!$Q$7:$Q$50,0),1),"")</f>
        <v/>
      </c>
      <c r="C28" s="29" t="str">
        <f>IF($B28&lt;&gt;"", IF(INDEX('Seznam družstev'!$B$7:$B$50,$B28) = 0, "", UPPER(INDEX('Seznam družstev'!$B$7:$B$50,$B28))),"")</f>
        <v/>
      </c>
      <c r="D28" s="28" t="str">
        <f>IF($B28&lt;&gt;"",TRIM(INDEX('Seznam družstev'!C$7:C$50,$B28)),"")</f>
        <v/>
      </c>
      <c r="E28" s="18" t="str">
        <f>IF($B28&lt;&gt;"", IF(INDEX('Seznam družstev'!D$7:D$50,$B28) &gt; 0, INDEX('Seznam družstev'!D$7:D$50,$B28), ""), "")</f>
        <v/>
      </c>
      <c r="F28" s="18" t="str">
        <f>IF($B28&lt;&gt;"", IF(INDEX('Seznam družstev'!E$7:E$50,$B28) &gt; 0, INDEX('Seznam družstev'!E$7:E$50,$B28), ""), "")</f>
        <v/>
      </c>
      <c r="G28" s="18" t="str">
        <f>IF($B28&lt;&gt;"", IF(INDEX('Seznam družstev'!F$7:F$50,$B28) &gt; 0, INDEX('Seznam družstev'!F$7:F$50,$B28), ""), "")</f>
        <v/>
      </c>
      <c r="H28" s="18" t="str">
        <f>IF($B28&lt;&gt;"", IF(INDEX('Seznam družstev'!G$7:G$50,$B28) &gt; 0, INDEX('Seznam družstev'!G$7:G$50,$B28), ""), "")</f>
        <v/>
      </c>
      <c r="I28" s="18" t="str">
        <f>IF($B28&lt;&gt;"", IF(INDEX('Seznam družstev'!H$7:H$50,$B28) &gt; 0, INDEX('Seznam družstev'!H$7:H$50,$B28), ""), "")</f>
        <v/>
      </c>
      <c r="J28" s="18" t="str">
        <f>IF($B28&lt;&gt;"", IF(INDEX('Seznam družstev'!I$7:I$50,$B28) &gt; 0, INDEX('Seznam družstev'!I$7:I$50,$B28), ""), "")</f>
        <v/>
      </c>
      <c r="K28" s="18" t="str">
        <f>IF($B28&lt;&gt;"", IF(INDEX('Seznam družstev'!J$7:J$50,$B28) &gt; 0, INDEX('Seznam družstev'!J$7:J$50,$B28), ""), "")</f>
        <v/>
      </c>
      <c r="L28" s="18" t="str">
        <f>IF($B28&lt;&gt;"", IF(INDEX('Seznam družstev'!K$7:K$50,$B28) &gt; 0, INDEX('Seznam družstev'!K$7:K$50,$B28), ""), "")</f>
        <v/>
      </c>
      <c r="M28" s="18" t="str">
        <f>IF($B28&lt;&gt;"", IF(INDEX('Seznam družstev'!L$7:L$50,$B28) &gt; 0, INDEX('Seznam družstev'!L$7:L$50,$B28), ""), "")</f>
        <v/>
      </c>
      <c r="N28" s="18" t="str">
        <f>IF($B28&lt;&gt;"", IF(INDEX('Seznam družstev'!M$7:M$50,$B28) &gt; 0, INDEX('Seznam družstev'!M$7:M$50,$B28), ""), "")</f>
        <v/>
      </c>
      <c r="O28" s="18" t="str">
        <f>IF($B28&lt;&gt;"", IF(INDEX('Seznam družstev'!N$7:N$50,$B28) &gt; 0, INDEX('Seznam družstev'!N$7:N$50,$B28), ""), "")</f>
        <v/>
      </c>
      <c r="P28" s="18" t="str">
        <f>IF($B28&lt;&gt;"", IF(INDEX('Seznam družstev'!O$7:O$50,$B28) &gt; 0, INDEX('Seznam družstev'!O$7:O$50,$B28), ""), "")</f>
        <v/>
      </c>
      <c r="Q28" t="str">
        <f>IF($B28&lt;&gt;"", IF(INDEX('Seznam družstev'!S$7:S$50,$B28) &gt; 0, INDEX('Seznam družstev'!S$7:S$50,$B28), ""), "")</f>
        <v/>
      </c>
    </row>
    <row r="29" spans="1:17">
      <c r="A29" s="29" t="str">
        <f>IF(AND($B29 &lt;&gt; "", COUNT(E29:N29) &gt; 0), INDEX('Pomocné pořadí družstva'!N$7:N$50,$B29), "")</f>
        <v/>
      </c>
      <c r="B29" s="29" t="str">
        <f>IF(ISNUMBER(MATCH(ROW()-6,'Pomocné pořadí družstva'!$Q$7:$Q$50,0)),INDEX('Seznam družstev'!$A$7:$A$50,MATCH(ROW()-6,'Pomocné pořadí družstva'!$Q$7:$Q$50,0),1),"")</f>
        <v/>
      </c>
      <c r="C29" s="29" t="str">
        <f>IF($B29&lt;&gt;"", IF(INDEX('Seznam družstev'!$B$7:$B$50,$B29) = 0, "", UPPER(INDEX('Seznam družstev'!$B$7:$B$50,$B29))),"")</f>
        <v/>
      </c>
      <c r="D29" s="28" t="str">
        <f>IF($B29&lt;&gt;"",TRIM(INDEX('Seznam družstev'!C$7:C$50,$B29)),"")</f>
        <v/>
      </c>
      <c r="E29" s="18" t="str">
        <f>IF($B29&lt;&gt;"", IF(INDEX('Seznam družstev'!D$7:D$50,$B29) &gt; 0, INDEX('Seznam družstev'!D$7:D$50,$B29), ""), "")</f>
        <v/>
      </c>
      <c r="F29" s="18" t="str">
        <f>IF($B29&lt;&gt;"", IF(INDEX('Seznam družstev'!E$7:E$50,$B29) &gt; 0, INDEX('Seznam družstev'!E$7:E$50,$B29), ""), "")</f>
        <v/>
      </c>
      <c r="G29" s="18" t="str">
        <f>IF($B29&lt;&gt;"", IF(INDEX('Seznam družstev'!F$7:F$50,$B29) &gt; 0, INDEX('Seznam družstev'!F$7:F$50,$B29), ""), "")</f>
        <v/>
      </c>
      <c r="H29" s="18" t="str">
        <f>IF($B29&lt;&gt;"", IF(INDEX('Seznam družstev'!G$7:G$50,$B29) &gt; 0, INDEX('Seznam družstev'!G$7:G$50,$B29), ""), "")</f>
        <v/>
      </c>
      <c r="I29" s="18" t="str">
        <f>IF($B29&lt;&gt;"", IF(INDEX('Seznam družstev'!H$7:H$50,$B29) &gt; 0, INDEX('Seznam družstev'!H$7:H$50,$B29), ""), "")</f>
        <v/>
      </c>
      <c r="J29" s="18" t="str">
        <f>IF($B29&lt;&gt;"", IF(INDEX('Seznam družstev'!I$7:I$50,$B29) &gt; 0, INDEX('Seznam družstev'!I$7:I$50,$B29), ""), "")</f>
        <v/>
      </c>
      <c r="K29" s="18" t="str">
        <f>IF($B29&lt;&gt;"", IF(INDEX('Seznam družstev'!J$7:J$50,$B29) &gt; 0, INDEX('Seznam družstev'!J$7:J$50,$B29), ""), "")</f>
        <v/>
      </c>
      <c r="L29" s="18" t="str">
        <f>IF($B29&lt;&gt;"", IF(INDEX('Seznam družstev'!K$7:K$50,$B29) &gt; 0, INDEX('Seznam družstev'!K$7:K$50,$B29), ""), "")</f>
        <v/>
      </c>
      <c r="M29" s="18" t="str">
        <f>IF($B29&lt;&gt;"", IF(INDEX('Seznam družstev'!L$7:L$50,$B29) &gt; 0, INDEX('Seznam družstev'!L$7:L$50,$B29), ""), "")</f>
        <v/>
      </c>
      <c r="N29" s="18" t="str">
        <f>IF($B29&lt;&gt;"", IF(INDEX('Seznam družstev'!M$7:M$50,$B29) &gt; 0, INDEX('Seznam družstev'!M$7:M$50,$B29), ""), "")</f>
        <v/>
      </c>
      <c r="O29" s="18" t="str">
        <f>IF($B29&lt;&gt;"", IF(INDEX('Seznam družstev'!N$7:N$50,$B29) &gt; 0, INDEX('Seznam družstev'!N$7:N$50,$B29), ""), "")</f>
        <v/>
      </c>
      <c r="P29" s="18" t="str">
        <f>IF($B29&lt;&gt;"", IF(INDEX('Seznam družstev'!O$7:O$50,$B29) &gt; 0, INDEX('Seznam družstev'!O$7:O$50,$B29), ""), "")</f>
        <v/>
      </c>
      <c r="Q29" t="str">
        <f>IF($B29&lt;&gt;"", IF(INDEX('Seznam družstev'!S$7:S$50,$B29) &gt; 0, INDEX('Seznam družstev'!S$7:S$50,$B29), ""), "")</f>
        <v/>
      </c>
    </row>
    <row r="30" spans="1:17">
      <c r="A30" s="29" t="str">
        <f>IF(AND($B30 &lt;&gt; "", COUNT(E30:N30) &gt; 0), INDEX('Pomocné pořadí družstva'!N$7:N$50,$B30), "")</f>
        <v/>
      </c>
      <c r="B30" s="29" t="str">
        <f>IF(ISNUMBER(MATCH(ROW()-6,'Pomocné pořadí družstva'!$Q$7:$Q$50,0)),INDEX('Seznam družstev'!$A$7:$A$50,MATCH(ROW()-6,'Pomocné pořadí družstva'!$Q$7:$Q$50,0),1),"")</f>
        <v/>
      </c>
      <c r="C30" s="29" t="str">
        <f>IF($B30&lt;&gt;"", IF(INDEX('Seznam družstev'!$B$7:$B$50,$B30) = 0, "", UPPER(INDEX('Seznam družstev'!$B$7:$B$50,$B30))),"")</f>
        <v/>
      </c>
      <c r="D30" s="28" t="str">
        <f>IF($B30&lt;&gt;"",TRIM(INDEX('Seznam družstev'!C$7:C$50,$B30)),"")</f>
        <v/>
      </c>
      <c r="E30" s="18" t="str">
        <f>IF($B30&lt;&gt;"", IF(INDEX('Seznam družstev'!D$7:D$50,$B30) &gt; 0, INDEX('Seznam družstev'!D$7:D$50,$B30), ""), "")</f>
        <v/>
      </c>
      <c r="F30" s="18" t="str">
        <f>IF($B30&lt;&gt;"", IF(INDEX('Seznam družstev'!E$7:E$50,$B30) &gt; 0, INDEX('Seznam družstev'!E$7:E$50,$B30), ""), "")</f>
        <v/>
      </c>
      <c r="G30" s="18" t="str">
        <f>IF($B30&lt;&gt;"", IF(INDEX('Seznam družstev'!F$7:F$50,$B30) &gt; 0, INDEX('Seznam družstev'!F$7:F$50,$B30), ""), "")</f>
        <v/>
      </c>
      <c r="H30" s="18" t="str">
        <f>IF($B30&lt;&gt;"", IF(INDEX('Seznam družstev'!G$7:G$50,$B30) &gt; 0, INDEX('Seznam družstev'!G$7:G$50,$B30), ""), "")</f>
        <v/>
      </c>
      <c r="I30" s="18" t="str">
        <f>IF($B30&lt;&gt;"", IF(INDEX('Seznam družstev'!H$7:H$50,$B30) &gt; 0, INDEX('Seznam družstev'!H$7:H$50,$B30), ""), "")</f>
        <v/>
      </c>
      <c r="J30" s="18" t="str">
        <f>IF($B30&lt;&gt;"", IF(INDEX('Seznam družstev'!I$7:I$50,$B30) &gt; 0, INDEX('Seznam družstev'!I$7:I$50,$B30), ""), "")</f>
        <v/>
      </c>
      <c r="K30" s="18" t="str">
        <f>IF($B30&lt;&gt;"", IF(INDEX('Seznam družstev'!J$7:J$50,$B30) &gt; 0, INDEX('Seznam družstev'!J$7:J$50,$B30), ""), "")</f>
        <v/>
      </c>
      <c r="L30" s="18" t="str">
        <f>IF($B30&lt;&gt;"", IF(INDEX('Seznam družstev'!K$7:K$50,$B30) &gt; 0, INDEX('Seznam družstev'!K$7:K$50,$B30), ""), "")</f>
        <v/>
      </c>
      <c r="M30" s="18" t="str">
        <f>IF($B30&lt;&gt;"", IF(INDEX('Seznam družstev'!L$7:L$50,$B30) &gt; 0, INDEX('Seznam družstev'!L$7:L$50,$B30), ""), "")</f>
        <v/>
      </c>
      <c r="N30" s="18" t="str">
        <f>IF($B30&lt;&gt;"", IF(INDEX('Seznam družstev'!M$7:M$50,$B30) &gt; 0, INDEX('Seznam družstev'!M$7:M$50,$B30), ""), "")</f>
        <v/>
      </c>
      <c r="O30" s="18" t="str">
        <f>IF($B30&lt;&gt;"", IF(INDEX('Seznam družstev'!N$7:N$50,$B30) &gt; 0, INDEX('Seznam družstev'!N$7:N$50,$B30), ""), "")</f>
        <v/>
      </c>
      <c r="P30" s="18" t="str">
        <f>IF($B30&lt;&gt;"", IF(INDEX('Seznam družstev'!O$7:O$50,$B30) &gt; 0, INDEX('Seznam družstev'!O$7:O$50,$B30), ""), "")</f>
        <v/>
      </c>
      <c r="Q30" t="str">
        <f>IF($B30&lt;&gt;"", IF(INDEX('Seznam družstev'!S$7:S$50,$B30) &gt; 0, INDEX('Seznam družstev'!S$7:S$50,$B30), ""), "")</f>
        <v/>
      </c>
    </row>
    <row r="31" spans="1:17">
      <c r="A31" s="29" t="str">
        <f>IF(AND($B31 &lt;&gt; "", COUNT(E31:N31) &gt; 0), INDEX('Pomocné pořadí družstva'!N$7:N$50,$B31), "")</f>
        <v/>
      </c>
      <c r="B31" s="29" t="str">
        <f>IF(ISNUMBER(MATCH(ROW()-6,'Pomocné pořadí družstva'!$Q$7:$Q$50,0)),INDEX('Seznam družstev'!$A$7:$A$50,MATCH(ROW()-6,'Pomocné pořadí družstva'!$Q$7:$Q$50,0),1),"")</f>
        <v/>
      </c>
      <c r="C31" s="29" t="str">
        <f>IF($B31&lt;&gt;"", IF(INDEX('Seznam družstev'!$B$7:$B$50,$B31) = 0, "", UPPER(INDEX('Seznam družstev'!$B$7:$B$50,$B31))),"")</f>
        <v/>
      </c>
      <c r="D31" s="28" t="str">
        <f>IF($B31&lt;&gt;"",TRIM(INDEX('Seznam družstev'!C$7:C$50,$B31)),"")</f>
        <v/>
      </c>
      <c r="E31" s="18" t="str">
        <f>IF($B31&lt;&gt;"", IF(INDEX('Seznam družstev'!D$7:D$50,$B31) &gt; 0, INDEX('Seznam družstev'!D$7:D$50,$B31), ""), "")</f>
        <v/>
      </c>
      <c r="F31" s="18" t="str">
        <f>IF($B31&lt;&gt;"", IF(INDEX('Seznam družstev'!E$7:E$50,$B31) &gt; 0, INDEX('Seznam družstev'!E$7:E$50,$B31), ""), "")</f>
        <v/>
      </c>
      <c r="G31" s="18" t="str">
        <f>IF($B31&lt;&gt;"", IF(INDEX('Seznam družstev'!F$7:F$50,$B31) &gt; 0, INDEX('Seznam družstev'!F$7:F$50,$B31), ""), "")</f>
        <v/>
      </c>
      <c r="H31" s="18" t="str">
        <f>IF($B31&lt;&gt;"", IF(INDEX('Seznam družstev'!G$7:G$50,$B31) &gt; 0, INDEX('Seznam družstev'!G$7:G$50,$B31), ""), "")</f>
        <v/>
      </c>
      <c r="I31" s="18" t="str">
        <f>IF($B31&lt;&gt;"", IF(INDEX('Seznam družstev'!H$7:H$50,$B31) &gt; 0, INDEX('Seznam družstev'!H$7:H$50,$B31), ""), "")</f>
        <v/>
      </c>
      <c r="J31" s="18" t="str">
        <f>IF($B31&lt;&gt;"", IF(INDEX('Seznam družstev'!I$7:I$50,$B31) &gt; 0, INDEX('Seznam družstev'!I$7:I$50,$B31), ""), "")</f>
        <v/>
      </c>
      <c r="K31" s="18" t="str">
        <f>IF($B31&lt;&gt;"", IF(INDEX('Seznam družstev'!J$7:J$50,$B31) &gt; 0, INDEX('Seznam družstev'!J$7:J$50,$B31), ""), "")</f>
        <v/>
      </c>
      <c r="L31" s="18" t="str">
        <f>IF($B31&lt;&gt;"", IF(INDEX('Seznam družstev'!K$7:K$50,$B31) &gt; 0, INDEX('Seznam družstev'!K$7:K$50,$B31), ""), "")</f>
        <v/>
      </c>
      <c r="M31" s="18" t="str">
        <f>IF($B31&lt;&gt;"", IF(INDEX('Seznam družstev'!L$7:L$50,$B31) &gt; 0, INDEX('Seznam družstev'!L$7:L$50,$B31), ""), "")</f>
        <v/>
      </c>
      <c r="N31" s="18" t="str">
        <f>IF($B31&lt;&gt;"", IF(INDEX('Seznam družstev'!M$7:M$50,$B31) &gt; 0, INDEX('Seznam družstev'!M$7:M$50,$B31), ""), "")</f>
        <v/>
      </c>
      <c r="O31" s="18" t="str">
        <f>IF($B31&lt;&gt;"", IF(INDEX('Seznam družstev'!N$7:N$50,$B31) &gt; 0, INDEX('Seznam družstev'!N$7:N$50,$B31), ""), "")</f>
        <v/>
      </c>
      <c r="P31" s="18" t="str">
        <f>IF($B31&lt;&gt;"", IF(INDEX('Seznam družstev'!O$7:O$50,$B31) &gt; 0, INDEX('Seznam družstev'!O$7:O$50,$B31), ""), "")</f>
        <v/>
      </c>
      <c r="Q31" t="str">
        <f>IF($B31&lt;&gt;"", IF(INDEX('Seznam družstev'!S$7:S$50,$B31) &gt; 0, INDEX('Seznam družstev'!S$7:S$50,$B31), ""), "")</f>
        <v/>
      </c>
    </row>
    <row r="32" spans="1:17">
      <c r="A32" s="29" t="str">
        <f>IF(AND($B32 &lt;&gt; "", COUNT(E32:N32) &gt; 0), INDEX('Pomocné pořadí družstva'!N$7:N$50,$B32), "")</f>
        <v/>
      </c>
      <c r="B32" s="29" t="str">
        <f>IF(ISNUMBER(MATCH(ROW()-6,'Pomocné pořadí družstva'!$Q$7:$Q$50,0)),INDEX('Seznam družstev'!$A$7:$A$50,MATCH(ROW()-6,'Pomocné pořadí družstva'!$Q$7:$Q$50,0),1),"")</f>
        <v/>
      </c>
      <c r="C32" s="29" t="str">
        <f>IF($B32&lt;&gt;"", IF(INDEX('Seznam družstev'!$B$7:$B$50,$B32) = 0, "", UPPER(INDEX('Seznam družstev'!$B$7:$B$50,$B32))),"")</f>
        <v/>
      </c>
      <c r="D32" s="28" t="str">
        <f>IF($B32&lt;&gt;"",TRIM(INDEX('Seznam družstev'!C$7:C$50,$B32)),"")</f>
        <v/>
      </c>
      <c r="E32" s="18" t="str">
        <f>IF($B32&lt;&gt;"", IF(INDEX('Seznam družstev'!D$7:D$50,$B32) &gt; 0, INDEX('Seznam družstev'!D$7:D$50,$B32), ""), "")</f>
        <v/>
      </c>
      <c r="F32" s="18" t="str">
        <f>IF($B32&lt;&gt;"", IF(INDEX('Seznam družstev'!E$7:E$50,$B32) &gt; 0, INDEX('Seznam družstev'!E$7:E$50,$B32), ""), "")</f>
        <v/>
      </c>
      <c r="G32" s="18" t="str">
        <f>IF($B32&lt;&gt;"", IF(INDEX('Seznam družstev'!F$7:F$50,$B32) &gt; 0, INDEX('Seznam družstev'!F$7:F$50,$B32), ""), "")</f>
        <v/>
      </c>
      <c r="H32" s="18" t="str">
        <f>IF($B32&lt;&gt;"", IF(INDEX('Seznam družstev'!G$7:G$50,$B32) &gt; 0, INDEX('Seznam družstev'!G$7:G$50,$B32), ""), "")</f>
        <v/>
      </c>
      <c r="I32" s="18" t="str">
        <f>IF($B32&lt;&gt;"", IF(INDEX('Seznam družstev'!H$7:H$50,$B32) &gt; 0, INDEX('Seznam družstev'!H$7:H$50,$B32), ""), "")</f>
        <v/>
      </c>
      <c r="J32" s="18" t="str">
        <f>IF($B32&lt;&gt;"", IF(INDEX('Seznam družstev'!I$7:I$50,$B32) &gt; 0, INDEX('Seznam družstev'!I$7:I$50,$B32), ""), "")</f>
        <v/>
      </c>
      <c r="K32" s="18" t="str">
        <f>IF($B32&lt;&gt;"", IF(INDEX('Seznam družstev'!J$7:J$50,$B32) &gt; 0, INDEX('Seznam družstev'!J$7:J$50,$B32), ""), "")</f>
        <v/>
      </c>
      <c r="L32" s="18" t="str">
        <f>IF($B32&lt;&gt;"", IF(INDEX('Seznam družstev'!K$7:K$50,$B32) &gt; 0, INDEX('Seznam družstev'!K$7:K$50,$B32), ""), "")</f>
        <v/>
      </c>
      <c r="M32" s="18" t="str">
        <f>IF($B32&lt;&gt;"", IF(INDEX('Seznam družstev'!L$7:L$50,$B32) &gt; 0, INDEX('Seznam družstev'!L$7:L$50,$B32), ""), "")</f>
        <v/>
      </c>
      <c r="N32" s="18" t="str">
        <f>IF($B32&lt;&gt;"", IF(INDEX('Seznam družstev'!M$7:M$50,$B32) &gt; 0, INDEX('Seznam družstev'!M$7:M$50,$B32), ""), "")</f>
        <v/>
      </c>
      <c r="O32" s="18" t="str">
        <f>IF($B32&lt;&gt;"", IF(INDEX('Seznam družstev'!N$7:N$50,$B32) &gt; 0, INDEX('Seznam družstev'!N$7:N$50,$B32), ""), "")</f>
        <v/>
      </c>
      <c r="P32" s="18" t="str">
        <f>IF($B32&lt;&gt;"", IF(INDEX('Seznam družstev'!O$7:O$50,$B32) &gt; 0, INDEX('Seznam družstev'!O$7:O$50,$B32), ""), "")</f>
        <v/>
      </c>
      <c r="Q32" t="str">
        <f>IF($B32&lt;&gt;"", IF(INDEX('Seznam družstev'!S$7:S$50,$B32) &gt; 0, INDEX('Seznam družstev'!S$7:S$50,$B32), ""), "")</f>
        <v/>
      </c>
    </row>
    <row r="33" spans="1:17">
      <c r="A33" s="29" t="str">
        <f>IF(AND($B33 &lt;&gt; "", COUNT(E33:N33) &gt; 0), INDEX('Pomocné pořadí družstva'!N$7:N$50,$B33), "")</f>
        <v/>
      </c>
      <c r="B33" s="29" t="str">
        <f>IF(ISNUMBER(MATCH(ROW()-6,'Pomocné pořadí družstva'!$Q$7:$Q$50,0)),INDEX('Seznam družstev'!$A$7:$A$50,MATCH(ROW()-6,'Pomocné pořadí družstva'!$Q$7:$Q$50,0),1),"")</f>
        <v/>
      </c>
      <c r="C33" s="29" t="str">
        <f>IF($B33&lt;&gt;"", IF(INDEX('Seznam družstev'!$B$7:$B$50,$B33) = 0, "", UPPER(INDEX('Seznam družstev'!$B$7:$B$50,$B33))),"")</f>
        <v/>
      </c>
      <c r="D33" s="28" t="str">
        <f>IF($B33&lt;&gt;"",TRIM(INDEX('Seznam družstev'!C$7:C$50,$B33)),"")</f>
        <v/>
      </c>
      <c r="E33" s="18" t="str">
        <f>IF($B33&lt;&gt;"", IF(INDEX('Seznam družstev'!D$7:D$50,$B33) &gt; 0, INDEX('Seznam družstev'!D$7:D$50,$B33), ""), "")</f>
        <v/>
      </c>
      <c r="F33" s="18" t="str">
        <f>IF($B33&lt;&gt;"", IF(INDEX('Seznam družstev'!E$7:E$50,$B33) &gt; 0, INDEX('Seznam družstev'!E$7:E$50,$B33), ""), "")</f>
        <v/>
      </c>
      <c r="G33" s="18" t="str">
        <f>IF($B33&lt;&gt;"", IF(INDEX('Seznam družstev'!F$7:F$50,$B33) &gt; 0, INDEX('Seznam družstev'!F$7:F$50,$B33), ""), "")</f>
        <v/>
      </c>
      <c r="H33" s="18" t="str">
        <f>IF($B33&lt;&gt;"", IF(INDEX('Seznam družstev'!G$7:G$50,$B33) &gt; 0, INDEX('Seznam družstev'!G$7:G$50,$B33), ""), "")</f>
        <v/>
      </c>
      <c r="I33" s="18" t="str">
        <f>IF($B33&lt;&gt;"", IF(INDEX('Seznam družstev'!H$7:H$50,$B33) &gt; 0, INDEX('Seznam družstev'!H$7:H$50,$B33), ""), "")</f>
        <v/>
      </c>
      <c r="J33" s="18" t="str">
        <f>IF($B33&lt;&gt;"", IF(INDEX('Seznam družstev'!I$7:I$50,$B33) &gt; 0, INDEX('Seznam družstev'!I$7:I$50,$B33), ""), "")</f>
        <v/>
      </c>
      <c r="K33" s="18" t="str">
        <f>IF($B33&lt;&gt;"", IF(INDEX('Seznam družstev'!J$7:J$50,$B33) &gt; 0, INDEX('Seznam družstev'!J$7:J$50,$B33), ""), "")</f>
        <v/>
      </c>
      <c r="L33" s="18" t="str">
        <f>IF($B33&lt;&gt;"", IF(INDEX('Seznam družstev'!K$7:K$50,$B33) &gt; 0, INDEX('Seznam družstev'!K$7:K$50,$B33), ""), "")</f>
        <v/>
      </c>
      <c r="M33" s="18" t="str">
        <f>IF($B33&lt;&gt;"", IF(INDEX('Seznam družstev'!L$7:L$50,$B33) &gt; 0, INDEX('Seznam družstev'!L$7:L$50,$B33), ""), "")</f>
        <v/>
      </c>
      <c r="N33" s="18" t="str">
        <f>IF($B33&lt;&gt;"", IF(INDEX('Seznam družstev'!M$7:M$50,$B33) &gt; 0, INDEX('Seznam družstev'!M$7:M$50,$B33), ""), "")</f>
        <v/>
      </c>
      <c r="O33" s="18" t="str">
        <f>IF($B33&lt;&gt;"", IF(INDEX('Seznam družstev'!N$7:N$50,$B33) &gt; 0, INDEX('Seznam družstev'!N$7:N$50,$B33), ""), "")</f>
        <v/>
      </c>
      <c r="P33" s="18" t="str">
        <f>IF($B33&lt;&gt;"", IF(INDEX('Seznam družstev'!O$7:O$50,$B33) &gt; 0, INDEX('Seznam družstev'!O$7:O$50,$B33), ""), "")</f>
        <v/>
      </c>
      <c r="Q33" t="str">
        <f>IF($B33&lt;&gt;"", IF(INDEX('Seznam družstev'!S$7:S$50,$B33) &gt; 0, INDEX('Seznam družstev'!S$7:S$50,$B33), ""), "")</f>
        <v/>
      </c>
    </row>
    <row r="34" spans="1:17">
      <c r="A34" s="29" t="str">
        <f>IF(AND($B34 &lt;&gt; "", COUNT(E34:N34) &gt; 0), INDEX('Pomocné pořadí družstva'!N$7:N$50,$B34), "")</f>
        <v/>
      </c>
      <c r="B34" s="29" t="str">
        <f>IF(ISNUMBER(MATCH(ROW()-6,'Pomocné pořadí družstva'!$Q$7:$Q$50,0)),INDEX('Seznam družstev'!$A$7:$A$50,MATCH(ROW()-6,'Pomocné pořadí družstva'!$Q$7:$Q$50,0),1),"")</f>
        <v/>
      </c>
      <c r="C34" s="29" t="str">
        <f>IF($B34&lt;&gt;"", IF(INDEX('Seznam družstev'!$B$7:$B$50,$B34) = 0, "", UPPER(INDEX('Seznam družstev'!$B$7:$B$50,$B34))),"")</f>
        <v/>
      </c>
      <c r="D34" s="28" t="str">
        <f>IF($B34&lt;&gt;"",TRIM(INDEX('Seznam družstev'!C$7:C$50,$B34)),"")</f>
        <v/>
      </c>
      <c r="E34" s="18" t="str">
        <f>IF($B34&lt;&gt;"", IF(INDEX('Seznam družstev'!D$7:D$50,$B34) &gt; 0, INDEX('Seznam družstev'!D$7:D$50,$B34), ""), "")</f>
        <v/>
      </c>
      <c r="F34" s="18" t="str">
        <f>IF($B34&lt;&gt;"", IF(INDEX('Seznam družstev'!E$7:E$50,$B34) &gt; 0, INDEX('Seznam družstev'!E$7:E$50,$B34), ""), "")</f>
        <v/>
      </c>
      <c r="G34" s="18" t="str">
        <f>IF($B34&lt;&gt;"", IF(INDEX('Seznam družstev'!F$7:F$50,$B34) &gt; 0, INDEX('Seznam družstev'!F$7:F$50,$B34), ""), "")</f>
        <v/>
      </c>
      <c r="H34" s="18" t="str">
        <f>IF($B34&lt;&gt;"", IF(INDEX('Seznam družstev'!G$7:G$50,$B34) &gt; 0, INDEX('Seznam družstev'!G$7:G$50,$B34), ""), "")</f>
        <v/>
      </c>
      <c r="I34" s="18" t="str">
        <f>IF($B34&lt;&gt;"", IF(INDEX('Seznam družstev'!H$7:H$50,$B34) &gt; 0, INDEX('Seznam družstev'!H$7:H$50,$B34), ""), "")</f>
        <v/>
      </c>
      <c r="J34" s="18" t="str">
        <f>IF($B34&lt;&gt;"", IF(INDEX('Seznam družstev'!I$7:I$50,$B34) &gt; 0, INDEX('Seznam družstev'!I$7:I$50,$B34), ""), "")</f>
        <v/>
      </c>
      <c r="K34" s="18" t="str">
        <f>IF($B34&lt;&gt;"", IF(INDEX('Seznam družstev'!J$7:J$50,$B34) &gt; 0, INDEX('Seznam družstev'!J$7:J$50,$B34), ""), "")</f>
        <v/>
      </c>
      <c r="L34" s="18" t="str">
        <f>IF($B34&lt;&gt;"", IF(INDEX('Seznam družstev'!K$7:K$50,$B34) &gt; 0, INDEX('Seznam družstev'!K$7:K$50,$B34), ""), "")</f>
        <v/>
      </c>
      <c r="M34" s="18" t="str">
        <f>IF($B34&lt;&gt;"", IF(INDEX('Seznam družstev'!L$7:L$50,$B34) &gt; 0, INDEX('Seznam družstev'!L$7:L$50,$B34), ""), "")</f>
        <v/>
      </c>
      <c r="N34" s="18" t="str">
        <f>IF($B34&lt;&gt;"", IF(INDEX('Seznam družstev'!M$7:M$50,$B34) &gt; 0, INDEX('Seznam družstev'!M$7:M$50,$B34), ""), "")</f>
        <v/>
      </c>
      <c r="O34" s="18" t="str">
        <f>IF($B34&lt;&gt;"", IF(INDEX('Seznam družstev'!N$7:N$50,$B34) &gt; 0, INDEX('Seznam družstev'!N$7:N$50,$B34), ""), "")</f>
        <v/>
      </c>
      <c r="P34" s="18" t="str">
        <f>IF($B34&lt;&gt;"", IF(INDEX('Seznam družstev'!O$7:O$50,$B34) &gt; 0, INDEX('Seznam družstev'!O$7:O$50,$B34), ""), "")</f>
        <v/>
      </c>
      <c r="Q34" t="str">
        <f>IF($B34&lt;&gt;"", IF(INDEX('Seznam družstev'!S$7:S$50,$B34) &gt; 0, INDEX('Seznam družstev'!S$7:S$50,$B34), ""), "")</f>
        <v/>
      </c>
    </row>
    <row r="35" spans="1:17">
      <c r="A35" s="29" t="str">
        <f>IF(AND($B35 &lt;&gt; "", COUNT(E35:N35) &gt; 0), INDEX('Pomocné pořadí družstva'!N$7:N$50,$B35), "")</f>
        <v/>
      </c>
      <c r="B35" s="29" t="str">
        <f>IF(ISNUMBER(MATCH(ROW()-6,'Pomocné pořadí družstva'!$Q$7:$Q$50,0)),INDEX('Seznam družstev'!$A$7:$A$50,MATCH(ROW()-6,'Pomocné pořadí družstva'!$Q$7:$Q$50,0),1),"")</f>
        <v/>
      </c>
      <c r="C35" s="29" t="str">
        <f>IF($B35&lt;&gt;"", IF(INDEX('Seznam družstev'!$B$7:$B$50,$B35) = 0, "", UPPER(INDEX('Seznam družstev'!$B$7:$B$50,$B35))),"")</f>
        <v/>
      </c>
      <c r="D35" s="28" t="str">
        <f>IF($B35&lt;&gt;"",TRIM(INDEX('Seznam družstev'!C$7:C$50,$B35)),"")</f>
        <v/>
      </c>
      <c r="E35" s="18" t="str">
        <f>IF($B35&lt;&gt;"", IF(INDEX('Seznam družstev'!D$7:D$50,$B35) &gt; 0, INDEX('Seznam družstev'!D$7:D$50,$B35), ""), "")</f>
        <v/>
      </c>
      <c r="F35" s="18" t="str">
        <f>IF($B35&lt;&gt;"", IF(INDEX('Seznam družstev'!E$7:E$50,$B35) &gt; 0, INDEX('Seznam družstev'!E$7:E$50,$B35), ""), "")</f>
        <v/>
      </c>
      <c r="G35" s="18" t="str">
        <f>IF($B35&lt;&gt;"", IF(INDEX('Seznam družstev'!F$7:F$50,$B35) &gt; 0, INDEX('Seznam družstev'!F$7:F$50,$B35), ""), "")</f>
        <v/>
      </c>
      <c r="H35" s="18" t="str">
        <f>IF($B35&lt;&gt;"", IF(INDEX('Seznam družstev'!G$7:G$50,$B35) &gt; 0, INDEX('Seznam družstev'!G$7:G$50,$B35), ""), "")</f>
        <v/>
      </c>
      <c r="I35" s="18" t="str">
        <f>IF($B35&lt;&gt;"", IF(INDEX('Seznam družstev'!H$7:H$50,$B35) &gt; 0, INDEX('Seznam družstev'!H$7:H$50,$B35), ""), "")</f>
        <v/>
      </c>
      <c r="J35" s="18" t="str">
        <f>IF($B35&lt;&gt;"", IF(INDEX('Seznam družstev'!I$7:I$50,$B35) &gt; 0, INDEX('Seznam družstev'!I$7:I$50,$B35), ""), "")</f>
        <v/>
      </c>
      <c r="K35" s="18" t="str">
        <f>IF($B35&lt;&gt;"", IF(INDEX('Seznam družstev'!J$7:J$50,$B35) &gt; 0, INDEX('Seznam družstev'!J$7:J$50,$B35), ""), "")</f>
        <v/>
      </c>
      <c r="L35" s="18" t="str">
        <f>IF($B35&lt;&gt;"", IF(INDEX('Seznam družstev'!K$7:K$50,$B35) &gt; 0, INDEX('Seznam družstev'!K$7:K$50,$B35), ""), "")</f>
        <v/>
      </c>
      <c r="M35" s="18" t="str">
        <f>IF($B35&lt;&gt;"", IF(INDEX('Seznam družstev'!L$7:L$50,$B35) &gt; 0, INDEX('Seznam družstev'!L$7:L$50,$B35), ""), "")</f>
        <v/>
      </c>
      <c r="N35" s="18" t="str">
        <f>IF($B35&lt;&gt;"", IF(INDEX('Seznam družstev'!M$7:M$50,$B35) &gt; 0, INDEX('Seznam družstev'!M$7:M$50,$B35), ""), "")</f>
        <v/>
      </c>
      <c r="O35" s="18" t="str">
        <f>IF($B35&lt;&gt;"", IF(INDEX('Seznam družstev'!N$7:N$50,$B35) &gt; 0, INDEX('Seznam družstev'!N$7:N$50,$B35), ""), "")</f>
        <v/>
      </c>
      <c r="P35" s="18" t="str">
        <f>IF($B35&lt;&gt;"", IF(INDEX('Seznam družstev'!O$7:O$50,$B35) &gt; 0, INDEX('Seznam družstev'!O$7:O$50,$B35), ""), "")</f>
        <v/>
      </c>
      <c r="Q35" t="str">
        <f>IF($B35&lt;&gt;"", IF(INDEX('Seznam družstev'!S$7:S$50,$B35) &gt; 0, INDEX('Seznam družstev'!S$7:S$50,$B35), ""), "")</f>
        <v/>
      </c>
    </row>
    <row r="36" spans="1:17">
      <c r="A36" s="29" t="str">
        <f>IF(AND($B36 &lt;&gt; "", COUNT(E36:N36) &gt; 0), INDEX('Pomocné pořadí družstva'!N$7:N$50,$B36), "")</f>
        <v/>
      </c>
      <c r="B36" s="29" t="str">
        <f>IF(ISNUMBER(MATCH(ROW()-6,'Pomocné pořadí družstva'!$Q$7:$Q$50,0)),INDEX('Seznam družstev'!$A$7:$A$50,MATCH(ROW()-6,'Pomocné pořadí družstva'!$Q$7:$Q$50,0),1),"")</f>
        <v/>
      </c>
      <c r="C36" s="29" t="str">
        <f>IF($B36&lt;&gt;"", IF(INDEX('Seznam družstev'!$B$7:$B$50,$B36) = 0, "", UPPER(INDEX('Seznam družstev'!$B$7:$B$50,$B36))),"")</f>
        <v/>
      </c>
      <c r="D36" s="28" t="str">
        <f>IF($B36&lt;&gt;"",TRIM(INDEX('Seznam družstev'!C$7:C$50,$B36)),"")</f>
        <v/>
      </c>
      <c r="E36" s="18" t="str">
        <f>IF($B36&lt;&gt;"", IF(INDEX('Seznam družstev'!D$7:D$50,$B36) &gt; 0, INDEX('Seznam družstev'!D$7:D$50,$B36), ""), "")</f>
        <v/>
      </c>
      <c r="F36" s="18" t="str">
        <f>IF($B36&lt;&gt;"", IF(INDEX('Seznam družstev'!E$7:E$50,$B36) &gt; 0, INDEX('Seznam družstev'!E$7:E$50,$B36), ""), "")</f>
        <v/>
      </c>
      <c r="G36" s="18" t="str">
        <f>IF($B36&lt;&gt;"", IF(INDEX('Seznam družstev'!F$7:F$50,$B36) &gt; 0, INDEX('Seznam družstev'!F$7:F$50,$B36), ""), "")</f>
        <v/>
      </c>
      <c r="H36" s="18" t="str">
        <f>IF($B36&lt;&gt;"", IF(INDEX('Seznam družstev'!G$7:G$50,$B36) &gt; 0, INDEX('Seznam družstev'!G$7:G$50,$B36), ""), "")</f>
        <v/>
      </c>
      <c r="I36" s="18" t="str">
        <f>IF($B36&lt;&gt;"", IF(INDEX('Seznam družstev'!H$7:H$50,$B36) &gt; 0, INDEX('Seznam družstev'!H$7:H$50,$B36), ""), "")</f>
        <v/>
      </c>
      <c r="J36" s="18" t="str">
        <f>IF($B36&lt;&gt;"", IF(INDEX('Seznam družstev'!I$7:I$50,$B36) &gt; 0, INDEX('Seznam družstev'!I$7:I$50,$B36), ""), "")</f>
        <v/>
      </c>
      <c r="K36" s="18" t="str">
        <f>IF($B36&lt;&gt;"", IF(INDEX('Seznam družstev'!J$7:J$50,$B36) &gt; 0, INDEX('Seznam družstev'!J$7:J$50,$B36), ""), "")</f>
        <v/>
      </c>
      <c r="L36" s="18" t="str">
        <f>IF($B36&lt;&gt;"", IF(INDEX('Seznam družstev'!K$7:K$50,$B36) &gt; 0, INDEX('Seznam družstev'!K$7:K$50,$B36), ""), "")</f>
        <v/>
      </c>
      <c r="M36" s="18" t="str">
        <f>IF($B36&lt;&gt;"", IF(INDEX('Seznam družstev'!L$7:L$50,$B36) &gt; 0, INDEX('Seznam družstev'!L$7:L$50,$B36), ""), "")</f>
        <v/>
      </c>
      <c r="N36" s="18" t="str">
        <f>IF($B36&lt;&gt;"", IF(INDEX('Seznam družstev'!M$7:M$50,$B36) &gt; 0, INDEX('Seznam družstev'!M$7:M$50,$B36), ""), "")</f>
        <v/>
      </c>
      <c r="O36" s="18" t="str">
        <f>IF($B36&lt;&gt;"", IF(INDEX('Seznam družstev'!N$7:N$50,$B36) &gt; 0, INDEX('Seznam družstev'!N$7:N$50,$B36), ""), "")</f>
        <v/>
      </c>
      <c r="P36" s="18" t="str">
        <f>IF($B36&lt;&gt;"", IF(INDEX('Seznam družstev'!O$7:O$50,$B36) &gt; 0, INDEX('Seznam družstev'!O$7:O$50,$B36), ""), "")</f>
        <v/>
      </c>
      <c r="Q36" t="str">
        <f>IF($B36&lt;&gt;"", IF(INDEX('Seznam družstev'!S$7:S$50,$B36) &gt; 0, INDEX('Seznam družstev'!S$7:S$50,$B36), ""), "")</f>
        <v/>
      </c>
    </row>
    <row r="37" spans="1:17">
      <c r="A37" s="29" t="str">
        <f>IF(AND($B37 &lt;&gt; "", COUNT(E37:N37) &gt; 0), INDEX('Pomocné pořadí družstva'!N$7:N$50,$B37), "")</f>
        <v/>
      </c>
      <c r="B37" s="29" t="str">
        <f>IF(ISNUMBER(MATCH(ROW()-6,'Pomocné pořadí družstva'!$Q$7:$Q$50,0)),INDEX('Seznam družstev'!$A$7:$A$50,MATCH(ROW()-6,'Pomocné pořadí družstva'!$Q$7:$Q$50,0),1),"")</f>
        <v/>
      </c>
      <c r="C37" s="29" t="str">
        <f>IF($B37&lt;&gt;"", IF(INDEX('Seznam družstev'!$B$7:$B$50,$B37) = 0, "", UPPER(INDEX('Seznam družstev'!$B$7:$B$50,$B37))),"")</f>
        <v/>
      </c>
      <c r="D37" s="28" t="str">
        <f>IF($B37&lt;&gt;"",TRIM(INDEX('Seznam družstev'!C$7:C$50,$B37)),"")</f>
        <v/>
      </c>
      <c r="E37" s="18" t="str">
        <f>IF($B37&lt;&gt;"", IF(INDEX('Seznam družstev'!D$7:D$50,$B37) &gt; 0, INDEX('Seznam družstev'!D$7:D$50,$B37), ""), "")</f>
        <v/>
      </c>
      <c r="F37" s="18" t="str">
        <f>IF($B37&lt;&gt;"", IF(INDEX('Seznam družstev'!E$7:E$50,$B37) &gt; 0, INDEX('Seznam družstev'!E$7:E$50,$B37), ""), "")</f>
        <v/>
      </c>
      <c r="G37" s="18" t="str">
        <f>IF($B37&lt;&gt;"", IF(INDEX('Seznam družstev'!F$7:F$50,$B37) &gt; 0, INDEX('Seznam družstev'!F$7:F$50,$B37), ""), "")</f>
        <v/>
      </c>
      <c r="H37" s="18" t="str">
        <f>IF($B37&lt;&gt;"", IF(INDEX('Seznam družstev'!G$7:G$50,$B37) &gt; 0, INDEX('Seznam družstev'!G$7:G$50,$B37), ""), "")</f>
        <v/>
      </c>
      <c r="I37" s="18" t="str">
        <f>IF($B37&lt;&gt;"", IF(INDEX('Seznam družstev'!H$7:H$50,$B37) &gt; 0, INDEX('Seznam družstev'!H$7:H$50,$B37), ""), "")</f>
        <v/>
      </c>
      <c r="J37" s="18" t="str">
        <f>IF($B37&lt;&gt;"", IF(INDEX('Seznam družstev'!I$7:I$50,$B37) &gt; 0, INDEX('Seznam družstev'!I$7:I$50,$B37), ""), "")</f>
        <v/>
      </c>
      <c r="K37" s="18" t="str">
        <f>IF($B37&lt;&gt;"", IF(INDEX('Seznam družstev'!J$7:J$50,$B37) &gt; 0, INDEX('Seznam družstev'!J$7:J$50,$B37), ""), "")</f>
        <v/>
      </c>
      <c r="L37" s="18" t="str">
        <f>IF($B37&lt;&gt;"", IF(INDEX('Seznam družstev'!K$7:K$50,$B37) &gt; 0, INDEX('Seznam družstev'!K$7:K$50,$B37), ""), "")</f>
        <v/>
      </c>
      <c r="M37" s="18" t="str">
        <f>IF($B37&lt;&gt;"", IF(INDEX('Seznam družstev'!L$7:L$50,$B37) &gt; 0, INDEX('Seznam družstev'!L$7:L$50,$B37), ""), "")</f>
        <v/>
      </c>
      <c r="N37" s="18" t="str">
        <f>IF($B37&lt;&gt;"", IF(INDEX('Seznam družstev'!M$7:M$50,$B37) &gt; 0, INDEX('Seznam družstev'!M$7:M$50,$B37), ""), "")</f>
        <v/>
      </c>
      <c r="O37" s="18" t="str">
        <f>IF($B37&lt;&gt;"", IF(INDEX('Seznam družstev'!N$7:N$50,$B37) &gt; 0, INDEX('Seznam družstev'!N$7:N$50,$B37), ""), "")</f>
        <v/>
      </c>
      <c r="P37" s="18" t="str">
        <f>IF($B37&lt;&gt;"", IF(INDEX('Seznam družstev'!O$7:O$50,$B37) &gt; 0, INDEX('Seznam družstev'!O$7:O$50,$B37), ""), "")</f>
        <v/>
      </c>
      <c r="Q37" t="str">
        <f>IF($B37&lt;&gt;"", IF(INDEX('Seznam družstev'!S$7:S$50,$B37) &gt; 0, INDEX('Seznam družstev'!S$7:S$50,$B37), ""), "")</f>
        <v/>
      </c>
    </row>
    <row r="38" spans="1:17">
      <c r="A38" s="29" t="str">
        <f>IF(AND($B38 &lt;&gt; "", COUNT(E38:N38) &gt; 0), INDEX('Pomocné pořadí družstva'!N$7:N$50,$B38), "")</f>
        <v/>
      </c>
      <c r="B38" s="29" t="str">
        <f>IF(ISNUMBER(MATCH(ROW()-6,'Pomocné pořadí družstva'!$Q$7:$Q$50,0)),INDEX('Seznam družstev'!$A$7:$A$50,MATCH(ROW()-6,'Pomocné pořadí družstva'!$Q$7:$Q$50,0),1),"")</f>
        <v/>
      </c>
      <c r="C38" s="29" t="str">
        <f>IF($B38&lt;&gt;"", IF(INDEX('Seznam družstev'!$B$7:$B$50,$B38) = 0, "", UPPER(INDEX('Seznam družstev'!$B$7:$B$50,$B38))),"")</f>
        <v/>
      </c>
      <c r="D38" s="28" t="str">
        <f>IF($B38&lt;&gt;"",TRIM(INDEX('Seznam družstev'!C$7:C$50,$B38)),"")</f>
        <v/>
      </c>
      <c r="E38" s="18" t="str">
        <f>IF($B38&lt;&gt;"", IF(INDEX('Seznam družstev'!D$7:D$50,$B38) &gt; 0, INDEX('Seznam družstev'!D$7:D$50,$B38), ""), "")</f>
        <v/>
      </c>
      <c r="F38" s="18" t="str">
        <f>IF($B38&lt;&gt;"", IF(INDEX('Seznam družstev'!E$7:E$50,$B38) &gt; 0, INDEX('Seznam družstev'!E$7:E$50,$B38), ""), "")</f>
        <v/>
      </c>
      <c r="G38" s="18" t="str">
        <f>IF($B38&lt;&gt;"", IF(INDEX('Seznam družstev'!F$7:F$50,$B38) &gt; 0, INDEX('Seznam družstev'!F$7:F$50,$B38), ""), "")</f>
        <v/>
      </c>
      <c r="H38" s="18" t="str">
        <f>IF($B38&lt;&gt;"", IF(INDEX('Seznam družstev'!G$7:G$50,$B38) &gt; 0, INDEX('Seznam družstev'!G$7:G$50,$B38), ""), "")</f>
        <v/>
      </c>
      <c r="I38" s="18" t="str">
        <f>IF($B38&lt;&gt;"", IF(INDEX('Seznam družstev'!H$7:H$50,$B38) &gt; 0, INDEX('Seznam družstev'!H$7:H$50,$B38), ""), "")</f>
        <v/>
      </c>
      <c r="J38" s="18" t="str">
        <f>IF($B38&lt;&gt;"", IF(INDEX('Seznam družstev'!I$7:I$50,$B38) &gt; 0, INDEX('Seznam družstev'!I$7:I$50,$B38), ""), "")</f>
        <v/>
      </c>
      <c r="K38" s="18" t="str">
        <f>IF($B38&lt;&gt;"", IF(INDEX('Seznam družstev'!J$7:J$50,$B38) &gt; 0, INDEX('Seznam družstev'!J$7:J$50,$B38), ""), "")</f>
        <v/>
      </c>
      <c r="L38" s="18" t="str">
        <f>IF($B38&lt;&gt;"", IF(INDEX('Seznam družstev'!K$7:K$50,$B38) &gt; 0, INDEX('Seznam družstev'!K$7:K$50,$B38), ""), "")</f>
        <v/>
      </c>
      <c r="M38" s="18" t="str">
        <f>IF($B38&lt;&gt;"", IF(INDEX('Seznam družstev'!L$7:L$50,$B38) &gt; 0, INDEX('Seznam družstev'!L$7:L$50,$B38), ""), "")</f>
        <v/>
      </c>
      <c r="N38" s="18" t="str">
        <f>IF($B38&lt;&gt;"", IF(INDEX('Seznam družstev'!M$7:M$50,$B38) &gt; 0, INDEX('Seznam družstev'!M$7:M$50,$B38), ""), "")</f>
        <v/>
      </c>
      <c r="O38" s="18" t="str">
        <f>IF($B38&lt;&gt;"", IF(INDEX('Seznam družstev'!N$7:N$50,$B38) &gt; 0, INDEX('Seznam družstev'!N$7:N$50,$B38), ""), "")</f>
        <v/>
      </c>
      <c r="P38" s="18" t="str">
        <f>IF($B38&lt;&gt;"", IF(INDEX('Seznam družstev'!O$7:O$50,$B38) &gt; 0, INDEX('Seznam družstev'!O$7:O$50,$B38), ""), "")</f>
        <v/>
      </c>
      <c r="Q38" t="str">
        <f>IF($B38&lt;&gt;"", IF(INDEX('Seznam družstev'!S$7:S$50,$B38) &gt; 0, INDEX('Seznam družstev'!S$7:S$50,$B38), ""), "")</f>
        <v/>
      </c>
    </row>
    <row r="39" spans="1:17">
      <c r="A39" s="29" t="str">
        <f>IF(AND($B39 &lt;&gt; "", COUNT(E39:N39) &gt; 0), INDEX('Pomocné pořadí družstva'!N$7:N$50,$B39), "")</f>
        <v/>
      </c>
      <c r="B39" s="29" t="str">
        <f>IF(ISNUMBER(MATCH(ROW()-6,'Pomocné pořadí družstva'!$Q$7:$Q$50,0)),INDEX('Seznam družstev'!$A$7:$A$50,MATCH(ROW()-6,'Pomocné pořadí družstva'!$Q$7:$Q$50,0),1),"")</f>
        <v/>
      </c>
      <c r="C39" s="29" t="str">
        <f>IF($B39&lt;&gt;"", IF(INDEX('Seznam družstev'!$B$7:$B$50,$B39) = 0, "", UPPER(INDEX('Seznam družstev'!$B$7:$B$50,$B39))),"")</f>
        <v/>
      </c>
      <c r="D39" s="28" t="str">
        <f>IF($B39&lt;&gt;"",TRIM(INDEX('Seznam družstev'!C$7:C$50,$B39)),"")</f>
        <v/>
      </c>
      <c r="E39" s="18" t="str">
        <f>IF($B39&lt;&gt;"", IF(INDEX('Seznam družstev'!D$7:D$50,$B39) &gt; 0, INDEX('Seznam družstev'!D$7:D$50,$B39), ""), "")</f>
        <v/>
      </c>
      <c r="F39" s="18" t="str">
        <f>IF($B39&lt;&gt;"", IF(INDEX('Seznam družstev'!E$7:E$50,$B39) &gt; 0, INDEX('Seznam družstev'!E$7:E$50,$B39), ""), "")</f>
        <v/>
      </c>
      <c r="G39" s="18" t="str">
        <f>IF($B39&lt;&gt;"", IF(INDEX('Seznam družstev'!F$7:F$50,$B39) &gt; 0, INDEX('Seznam družstev'!F$7:F$50,$B39), ""), "")</f>
        <v/>
      </c>
      <c r="H39" s="18" t="str">
        <f>IF($B39&lt;&gt;"", IF(INDEX('Seznam družstev'!G$7:G$50,$B39) &gt; 0, INDEX('Seznam družstev'!G$7:G$50,$B39), ""), "")</f>
        <v/>
      </c>
      <c r="I39" s="18" t="str">
        <f>IF($B39&lt;&gt;"", IF(INDEX('Seznam družstev'!H$7:H$50,$B39) &gt; 0, INDEX('Seznam družstev'!H$7:H$50,$B39), ""), "")</f>
        <v/>
      </c>
      <c r="J39" s="18" t="str">
        <f>IF($B39&lt;&gt;"", IF(INDEX('Seznam družstev'!I$7:I$50,$B39) &gt; 0, INDEX('Seznam družstev'!I$7:I$50,$B39), ""), "")</f>
        <v/>
      </c>
      <c r="K39" s="18" t="str">
        <f>IF($B39&lt;&gt;"", IF(INDEX('Seznam družstev'!J$7:J$50,$B39) &gt; 0, INDEX('Seznam družstev'!J$7:J$50,$B39), ""), "")</f>
        <v/>
      </c>
      <c r="L39" s="18" t="str">
        <f>IF($B39&lt;&gt;"", IF(INDEX('Seznam družstev'!K$7:K$50,$B39) &gt; 0, INDEX('Seznam družstev'!K$7:K$50,$B39), ""), "")</f>
        <v/>
      </c>
      <c r="M39" s="18" t="str">
        <f>IF($B39&lt;&gt;"", IF(INDEX('Seznam družstev'!L$7:L$50,$B39) &gt; 0, INDEX('Seznam družstev'!L$7:L$50,$B39), ""), "")</f>
        <v/>
      </c>
      <c r="N39" s="18" t="str">
        <f>IF($B39&lt;&gt;"", IF(INDEX('Seznam družstev'!M$7:M$50,$B39) &gt; 0, INDEX('Seznam družstev'!M$7:M$50,$B39), ""), "")</f>
        <v/>
      </c>
      <c r="O39" s="18" t="str">
        <f>IF($B39&lt;&gt;"", IF(INDEX('Seznam družstev'!N$7:N$50,$B39) &gt; 0, INDEX('Seznam družstev'!N$7:N$50,$B39), ""), "")</f>
        <v/>
      </c>
      <c r="P39" s="18" t="str">
        <f>IF($B39&lt;&gt;"", IF(INDEX('Seznam družstev'!O$7:O$50,$B39) &gt; 0, INDEX('Seznam družstev'!O$7:O$50,$B39), ""), "")</f>
        <v/>
      </c>
      <c r="Q39" t="str">
        <f>IF($B39&lt;&gt;"", IF(INDEX('Seznam družstev'!S$7:S$50,$B39) &gt; 0, INDEX('Seznam družstev'!S$7:S$50,$B39), ""), "")</f>
        <v/>
      </c>
    </row>
    <row r="40" spans="1:17">
      <c r="A40" s="29" t="str">
        <f>IF(AND($B40 &lt;&gt; "", COUNT(E40:N40) &gt; 0), INDEX('Pomocné pořadí družstva'!N$7:N$50,$B40), "")</f>
        <v/>
      </c>
      <c r="B40" s="29" t="str">
        <f>IF(ISNUMBER(MATCH(ROW()-6,'Pomocné pořadí družstva'!$Q$7:$Q$50,0)),INDEX('Seznam družstev'!$A$7:$A$50,MATCH(ROW()-6,'Pomocné pořadí družstva'!$Q$7:$Q$50,0),1),"")</f>
        <v/>
      </c>
      <c r="C40" s="29" t="str">
        <f>IF($B40&lt;&gt;"", IF(INDEX('Seznam družstev'!$B$7:$B$50,$B40) = 0, "", UPPER(INDEX('Seznam družstev'!$B$7:$B$50,$B40))),"")</f>
        <v/>
      </c>
      <c r="D40" s="28" t="str">
        <f>IF($B40&lt;&gt;"",TRIM(INDEX('Seznam družstev'!C$7:C$50,$B40)),"")</f>
        <v/>
      </c>
      <c r="E40" s="18" t="str">
        <f>IF($B40&lt;&gt;"", IF(INDEX('Seznam družstev'!D$7:D$50,$B40) &gt; 0, INDEX('Seznam družstev'!D$7:D$50,$B40), ""), "")</f>
        <v/>
      </c>
      <c r="F40" s="18" t="str">
        <f>IF($B40&lt;&gt;"", IF(INDEX('Seznam družstev'!E$7:E$50,$B40) &gt; 0, INDEX('Seznam družstev'!E$7:E$50,$B40), ""), "")</f>
        <v/>
      </c>
      <c r="G40" s="18" t="str">
        <f>IF($B40&lt;&gt;"", IF(INDEX('Seznam družstev'!F$7:F$50,$B40) &gt; 0, INDEX('Seznam družstev'!F$7:F$50,$B40), ""), "")</f>
        <v/>
      </c>
      <c r="H40" s="18" t="str">
        <f>IF($B40&lt;&gt;"", IF(INDEX('Seznam družstev'!G$7:G$50,$B40) &gt; 0, INDEX('Seznam družstev'!G$7:G$50,$B40), ""), "")</f>
        <v/>
      </c>
      <c r="I40" s="18" t="str">
        <f>IF($B40&lt;&gt;"", IF(INDEX('Seznam družstev'!H$7:H$50,$B40) &gt; 0, INDEX('Seznam družstev'!H$7:H$50,$B40), ""), "")</f>
        <v/>
      </c>
      <c r="J40" s="18" t="str">
        <f>IF($B40&lt;&gt;"", IF(INDEX('Seznam družstev'!I$7:I$50,$B40) &gt; 0, INDEX('Seznam družstev'!I$7:I$50,$B40), ""), "")</f>
        <v/>
      </c>
      <c r="K40" s="18" t="str">
        <f>IF($B40&lt;&gt;"", IF(INDEX('Seznam družstev'!J$7:J$50,$B40) &gt; 0, INDEX('Seznam družstev'!J$7:J$50,$B40), ""), "")</f>
        <v/>
      </c>
      <c r="L40" s="18" t="str">
        <f>IF($B40&lt;&gt;"", IF(INDEX('Seznam družstev'!K$7:K$50,$B40) &gt; 0, INDEX('Seznam družstev'!K$7:K$50,$B40), ""), "")</f>
        <v/>
      </c>
      <c r="M40" s="18" t="str">
        <f>IF($B40&lt;&gt;"", IF(INDEX('Seznam družstev'!L$7:L$50,$B40) &gt; 0, INDEX('Seznam družstev'!L$7:L$50,$B40), ""), "")</f>
        <v/>
      </c>
      <c r="N40" s="18" t="str">
        <f>IF($B40&lt;&gt;"", IF(INDEX('Seznam družstev'!M$7:M$50,$B40) &gt; 0, INDEX('Seznam družstev'!M$7:M$50,$B40), ""), "")</f>
        <v/>
      </c>
      <c r="O40" s="18" t="str">
        <f>IF($B40&lt;&gt;"", IF(INDEX('Seznam družstev'!N$7:N$50,$B40) &gt; 0, INDEX('Seznam družstev'!N$7:N$50,$B40), ""), "")</f>
        <v/>
      </c>
      <c r="P40" s="18" t="str">
        <f>IF($B40&lt;&gt;"", IF(INDEX('Seznam družstev'!O$7:O$50,$B40) &gt; 0, INDEX('Seznam družstev'!O$7:O$50,$B40), ""), "")</f>
        <v/>
      </c>
      <c r="Q40" t="str">
        <f>IF($B40&lt;&gt;"", IF(INDEX('Seznam družstev'!S$7:S$50,$B40) &gt; 0, INDEX('Seznam družstev'!S$7:S$50,$B40), ""), "")</f>
        <v/>
      </c>
    </row>
    <row r="41" spans="1:17">
      <c r="A41" s="29" t="str">
        <f>IF(AND($B41 &lt;&gt; "", COUNT(E41:N41) &gt; 0), INDEX('Pomocné pořadí družstva'!N$7:N$50,$B41), "")</f>
        <v/>
      </c>
      <c r="B41" s="29" t="str">
        <f>IF(ISNUMBER(MATCH(ROW()-6,'Pomocné pořadí družstva'!$Q$7:$Q$50,0)),INDEX('Seznam družstev'!$A$7:$A$50,MATCH(ROW()-6,'Pomocné pořadí družstva'!$Q$7:$Q$50,0),1),"")</f>
        <v/>
      </c>
      <c r="C41" s="29" t="str">
        <f>IF($B41&lt;&gt;"", IF(INDEX('Seznam družstev'!$B$7:$B$50,$B41) = 0, "", UPPER(INDEX('Seznam družstev'!$B$7:$B$50,$B41))),"")</f>
        <v/>
      </c>
      <c r="D41" s="28" t="str">
        <f>IF($B41&lt;&gt;"",TRIM(INDEX('Seznam družstev'!C$7:C$50,$B41)),"")</f>
        <v/>
      </c>
      <c r="E41" s="18" t="str">
        <f>IF($B41&lt;&gt;"", IF(INDEX('Seznam družstev'!D$7:D$50,$B41) &gt; 0, INDEX('Seznam družstev'!D$7:D$50,$B41), ""), "")</f>
        <v/>
      </c>
      <c r="F41" s="18" t="str">
        <f>IF($B41&lt;&gt;"", IF(INDEX('Seznam družstev'!E$7:E$50,$B41) &gt; 0, INDEX('Seznam družstev'!E$7:E$50,$B41), ""), "")</f>
        <v/>
      </c>
      <c r="G41" s="18" t="str">
        <f>IF($B41&lt;&gt;"", IF(INDEX('Seznam družstev'!F$7:F$50,$B41) &gt; 0, INDEX('Seznam družstev'!F$7:F$50,$B41), ""), "")</f>
        <v/>
      </c>
      <c r="H41" s="18" t="str">
        <f>IF($B41&lt;&gt;"", IF(INDEX('Seznam družstev'!G$7:G$50,$B41) &gt; 0, INDEX('Seznam družstev'!G$7:G$50,$B41), ""), "")</f>
        <v/>
      </c>
      <c r="I41" s="18" t="str">
        <f>IF($B41&lt;&gt;"", IF(INDEX('Seznam družstev'!H$7:H$50,$B41) &gt; 0, INDEX('Seznam družstev'!H$7:H$50,$B41), ""), "")</f>
        <v/>
      </c>
      <c r="J41" s="18" t="str">
        <f>IF($B41&lt;&gt;"", IF(INDEX('Seznam družstev'!I$7:I$50,$B41) &gt; 0, INDEX('Seznam družstev'!I$7:I$50,$B41), ""), "")</f>
        <v/>
      </c>
      <c r="K41" s="18" t="str">
        <f>IF($B41&lt;&gt;"", IF(INDEX('Seznam družstev'!J$7:J$50,$B41) &gt; 0, INDEX('Seznam družstev'!J$7:J$50,$B41), ""), "")</f>
        <v/>
      </c>
      <c r="L41" s="18" t="str">
        <f>IF($B41&lt;&gt;"", IF(INDEX('Seznam družstev'!K$7:K$50,$B41) &gt; 0, INDEX('Seznam družstev'!K$7:K$50,$B41), ""), "")</f>
        <v/>
      </c>
      <c r="M41" s="18" t="str">
        <f>IF($B41&lt;&gt;"", IF(INDEX('Seznam družstev'!L$7:L$50,$B41) &gt; 0, INDEX('Seznam družstev'!L$7:L$50,$B41), ""), "")</f>
        <v/>
      </c>
      <c r="N41" s="18" t="str">
        <f>IF($B41&lt;&gt;"", IF(INDEX('Seznam družstev'!M$7:M$50,$B41) &gt; 0, INDEX('Seznam družstev'!M$7:M$50,$B41), ""), "")</f>
        <v/>
      </c>
      <c r="O41" s="18" t="str">
        <f>IF($B41&lt;&gt;"", IF(INDEX('Seznam družstev'!N$7:N$50,$B41) &gt; 0, INDEX('Seznam družstev'!N$7:N$50,$B41), ""), "")</f>
        <v/>
      </c>
      <c r="P41" s="18" t="str">
        <f>IF($B41&lt;&gt;"", IF(INDEX('Seznam družstev'!O$7:O$50,$B41) &gt; 0, INDEX('Seznam družstev'!O$7:O$50,$B41), ""), "")</f>
        <v/>
      </c>
      <c r="Q41" t="str">
        <f>IF($B41&lt;&gt;"", IF(INDEX('Seznam družstev'!S$7:S$50,$B41) &gt; 0, INDEX('Seznam družstev'!S$7:S$50,$B41), ""), "")</f>
        <v/>
      </c>
    </row>
    <row r="42" spans="1:17">
      <c r="A42" s="29" t="str">
        <f>IF(AND($B42 &lt;&gt; "", COUNT(E42:N42) &gt; 0), INDEX('Pomocné pořadí družstva'!N$7:N$50,$B42), "")</f>
        <v/>
      </c>
      <c r="B42" s="29" t="str">
        <f>IF(ISNUMBER(MATCH(ROW()-6,'Pomocné pořadí družstva'!$Q$7:$Q$50,0)),INDEX('Seznam družstev'!$A$7:$A$50,MATCH(ROW()-6,'Pomocné pořadí družstva'!$Q$7:$Q$50,0),1),"")</f>
        <v/>
      </c>
      <c r="C42" s="29" t="str">
        <f>IF($B42&lt;&gt;"", IF(INDEX('Seznam družstev'!$B$7:$B$50,$B42) = 0, "", UPPER(INDEX('Seznam družstev'!$B$7:$B$50,$B42))),"")</f>
        <v/>
      </c>
      <c r="D42" s="28" t="str">
        <f>IF($B42&lt;&gt;"",TRIM(INDEX('Seznam družstev'!C$7:C$50,$B42)),"")</f>
        <v/>
      </c>
      <c r="E42" s="18" t="str">
        <f>IF($B42&lt;&gt;"", IF(INDEX('Seznam družstev'!D$7:D$50,$B42) &gt; 0, INDEX('Seznam družstev'!D$7:D$50,$B42), ""), "")</f>
        <v/>
      </c>
      <c r="F42" s="18" t="str">
        <f>IF($B42&lt;&gt;"", IF(INDEX('Seznam družstev'!E$7:E$50,$B42) &gt; 0, INDEX('Seznam družstev'!E$7:E$50,$B42), ""), "")</f>
        <v/>
      </c>
      <c r="G42" s="18" t="str">
        <f>IF($B42&lt;&gt;"", IF(INDEX('Seznam družstev'!F$7:F$50,$B42) &gt; 0, INDEX('Seznam družstev'!F$7:F$50,$B42), ""), "")</f>
        <v/>
      </c>
      <c r="H42" s="18" t="str">
        <f>IF($B42&lt;&gt;"", IF(INDEX('Seznam družstev'!G$7:G$50,$B42) &gt; 0, INDEX('Seznam družstev'!G$7:G$50,$B42), ""), "")</f>
        <v/>
      </c>
      <c r="I42" s="18" t="str">
        <f>IF($B42&lt;&gt;"", IF(INDEX('Seznam družstev'!H$7:H$50,$B42) &gt; 0, INDEX('Seznam družstev'!H$7:H$50,$B42), ""), "")</f>
        <v/>
      </c>
      <c r="J42" s="18" t="str">
        <f>IF($B42&lt;&gt;"", IF(INDEX('Seznam družstev'!I$7:I$50,$B42) &gt; 0, INDEX('Seznam družstev'!I$7:I$50,$B42), ""), "")</f>
        <v/>
      </c>
      <c r="K42" s="18" t="str">
        <f>IF($B42&lt;&gt;"", IF(INDEX('Seznam družstev'!J$7:J$50,$B42) &gt; 0, INDEX('Seznam družstev'!J$7:J$50,$B42), ""), "")</f>
        <v/>
      </c>
      <c r="L42" s="18" t="str">
        <f>IF($B42&lt;&gt;"", IF(INDEX('Seznam družstev'!K$7:K$50,$B42) &gt; 0, INDEX('Seznam družstev'!K$7:K$50,$B42), ""), "")</f>
        <v/>
      </c>
      <c r="M42" s="18" t="str">
        <f>IF($B42&lt;&gt;"", IF(INDEX('Seznam družstev'!L$7:L$50,$B42) &gt; 0, INDEX('Seznam družstev'!L$7:L$50,$B42), ""), "")</f>
        <v/>
      </c>
      <c r="N42" s="18" t="str">
        <f>IF($B42&lt;&gt;"", IF(INDEX('Seznam družstev'!M$7:M$50,$B42) &gt; 0, INDEX('Seznam družstev'!M$7:M$50,$B42), ""), "")</f>
        <v/>
      </c>
      <c r="O42" s="18" t="str">
        <f>IF($B42&lt;&gt;"", IF(INDEX('Seznam družstev'!N$7:N$50,$B42) &gt; 0, INDEX('Seznam družstev'!N$7:N$50,$B42), ""), "")</f>
        <v/>
      </c>
      <c r="P42" s="18" t="str">
        <f>IF($B42&lt;&gt;"", IF(INDEX('Seznam družstev'!O$7:O$50,$B42) &gt; 0, INDEX('Seznam družstev'!O$7:O$50,$B42), ""), "")</f>
        <v/>
      </c>
      <c r="Q42" t="str">
        <f>IF($B42&lt;&gt;"", IF(INDEX('Seznam družstev'!S$7:S$50,$B42) &gt; 0, INDEX('Seznam družstev'!S$7:S$50,$B42), ""), "")</f>
        <v/>
      </c>
    </row>
    <row r="43" spans="1:17">
      <c r="A43" s="29" t="str">
        <f>IF(AND($B43 &lt;&gt; "", COUNT(E43:N43) &gt; 0), INDEX('Pomocné pořadí družstva'!N$7:N$50,$B43), "")</f>
        <v/>
      </c>
      <c r="B43" s="29" t="str">
        <f>IF(ISNUMBER(MATCH(ROW()-6,'Pomocné pořadí družstva'!$Q$7:$Q$50,0)),INDEX('Seznam družstev'!$A$7:$A$50,MATCH(ROW()-6,'Pomocné pořadí družstva'!$Q$7:$Q$50,0),1),"")</f>
        <v/>
      </c>
      <c r="C43" s="29" t="str">
        <f>IF($B43&lt;&gt;"", IF(INDEX('Seznam družstev'!$B$7:$B$50,$B43) = 0, "", UPPER(INDEX('Seznam družstev'!$B$7:$B$50,$B43))),"")</f>
        <v/>
      </c>
      <c r="D43" s="28" t="str">
        <f>IF($B43&lt;&gt;"",TRIM(INDEX('Seznam družstev'!C$7:C$50,$B43)),"")</f>
        <v/>
      </c>
      <c r="E43" s="18" t="str">
        <f>IF($B43&lt;&gt;"", IF(INDEX('Seznam družstev'!D$7:D$50,$B43) &gt; 0, INDEX('Seznam družstev'!D$7:D$50,$B43), ""), "")</f>
        <v/>
      </c>
      <c r="F43" s="18" t="str">
        <f>IF($B43&lt;&gt;"", IF(INDEX('Seznam družstev'!E$7:E$50,$B43) &gt; 0, INDEX('Seznam družstev'!E$7:E$50,$B43), ""), "")</f>
        <v/>
      </c>
      <c r="G43" s="18" t="str">
        <f>IF($B43&lt;&gt;"", IF(INDEX('Seznam družstev'!F$7:F$50,$B43) &gt; 0, INDEX('Seznam družstev'!F$7:F$50,$B43), ""), "")</f>
        <v/>
      </c>
      <c r="H43" s="18" t="str">
        <f>IF($B43&lt;&gt;"", IF(INDEX('Seznam družstev'!G$7:G$50,$B43) &gt; 0, INDEX('Seznam družstev'!G$7:G$50,$B43), ""), "")</f>
        <v/>
      </c>
      <c r="I43" s="18" t="str">
        <f>IF($B43&lt;&gt;"", IF(INDEX('Seznam družstev'!H$7:H$50,$B43) &gt; 0, INDEX('Seznam družstev'!H$7:H$50,$B43), ""), "")</f>
        <v/>
      </c>
      <c r="J43" s="18" t="str">
        <f>IF($B43&lt;&gt;"", IF(INDEX('Seznam družstev'!I$7:I$50,$B43) &gt; 0, INDEX('Seznam družstev'!I$7:I$50,$B43), ""), "")</f>
        <v/>
      </c>
      <c r="K43" s="18" t="str">
        <f>IF($B43&lt;&gt;"", IF(INDEX('Seznam družstev'!J$7:J$50,$B43) &gt; 0, INDEX('Seznam družstev'!J$7:J$50,$B43), ""), "")</f>
        <v/>
      </c>
      <c r="L43" s="18" t="str">
        <f>IF($B43&lt;&gt;"", IF(INDEX('Seznam družstev'!K$7:K$50,$B43) &gt; 0, INDEX('Seznam družstev'!K$7:K$50,$B43), ""), "")</f>
        <v/>
      </c>
      <c r="M43" s="18" t="str">
        <f>IF($B43&lt;&gt;"", IF(INDEX('Seznam družstev'!L$7:L$50,$B43) &gt; 0, INDEX('Seznam družstev'!L$7:L$50,$B43), ""), "")</f>
        <v/>
      </c>
      <c r="N43" s="18" t="str">
        <f>IF($B43&lt;&gt;"", IF(INDEX('Seznam družstev'!M$7:M$50,$B43) &gt; 0, INDEX('Seznam družstev'!M$7:M$50,$B43), ""), "")</f>
        <v/>
      </c>
      <c r="O43" s="18" t="str">
        <f>IF($B43&lt;&gt;"", IF(INDEX('Seznam družstev'!N$7:N$50,$B43) &gt; 0, INDEX('Seznam družstev'!N$7:N$50,$B43), ""), "")</f>
        <v/>
      </c>
      <c r="P43" s="18" t="str">
        <f>IF($B43&lt;&gt;"", IF(INDEX('Seznam družstev'!O$7:O$50,$B43) &gt; 0, INDEX('Seznam družstev'!O$7:O$50,$B43), ""), "")</f>
        <v/>
      </c>
      <c r="Q43" t="str">
        <f>IF($B43&lt;&gt;"", IF(INDEX('Seznam družstev'!S$7:S$50,$B43) &gt; 0, INDEX('Seznam družstev'!S$7:S$50,$B43), ""), "")</f>
        <v/>
      </c>
    </row>
    <row r="44" spans="1:17">
      <c r="A44" s="29" t="str">
        <f>IF(AND($B44 &lt;&gt; "", COUNT(E44:N44) &gt; 0), INDEX('Pomocné pořadí družstva'!N$7:N$50,$B44), "")</f>
        <v/>
      </c>
      <c r="B44" s="29" t="str">
        <f>IF(ISNUMBER(MATCH(ROW()-6,'Pomocné pořadí družstva'!$Q$7:$Q$50,0)),INDEX('Seznam družstev'!$A$7:$A$50,MATCH(ROW()-6,'Pomocné pořadí družstva'!$Q$7:$Q$50,0),1),"")</f>
        <v/>
      </c>
      <c r="C44" s="29" t="str">
        <f>IF($B44&lt;&gt;"", IF(INDEX('Seznam družstev'!$B$7:$B$50,$B44) = 0, "", UPPER(INDEX('Seznam družstev'!$B$7:$B$50,$B44))),"")</f>
        <v/>
      </c>
      <c r="D44" s="28" t="str">
        <f>IF($B44&lt;&gt;"",TRIM(INDEX('Seznam družstev'!C$7:C$50,$B44)),"")</f>
        <v/>
      </c>
      <c r="E44" s="18" t="str">
        <f>IF($B44&lt;&gt;"", IF(INDEX('Seznam družstev'!D$7:D$50,$B44) &gt; 0, INDEX('Seznam družstev'!D$7:D$50,$B44), ""), "")</f>
        <v/>
      </c>
      <c r="F44" s="18" t="str">
        <f>IF($B44&lt;&gt;"", IF(INDEX('Seznam družstev'!E$7:E$50,$B44) &gt; 0, INDEX('Seznam družstev'!E$7:E$50,$B44), ""), "")</f>
        <v/>
      </c>
      <c r="G44" s="18" t="str">
        <f>IF($B44&lt;&gt;"", IF(INDEX('Seznam družstev'!F$7:F$50,$B44) &gt; 0, INDEX('Seznam družstev'!F$7:F$50,$B44), ""), "")</f>
        <v/>
      </c>
      <c r="H44" s="18" t="str">
        <f>IF($B44&lt;&gt;"", IF(INDEX('Seznam družstev'!G$7:G$50,$B44) &gt; 0, INDEX('Seznam družstev'!G$7:G$50,$B44), ""), "")</f>
        <v/>
      </c>
      <c r="I44" s="18" t="str">
        <f>IF($B44&lt;&gt;"", IF(INDEX('Seznam družstev'!H$7:H$50,$B44) &gt; 0, INDEX('Seznam družstev'!H$7:H$50,$B44), ""), "")</f>
        <v/>
      </c>
      <c r="J44" s="18" t="str">
        <f>IF($B44&lt;&gt;"", IF(INDEX('Seznam družstev'!I$7:I$50,$B44) &gt; 0, INDEX('Seznam družstev'!I$7:I$50,$B44), ""), "")</f>
        <v/>
      </c>
      <c r="K44" s="18" t="str">
        <f>IF($B44&lt;&gt;"", IF(INDEX('Seznam družstev'!J$7:J$50,$B44) &gt; 0, INDEX('Seznam družstev'!J$7:J$50,$B44), ""), "")</f>
        <v/>
      </c>
      <c r="L44" s="18" t="str">
        <f>IF($B44&lt;&gt;"", IF(INDEX('Seznam družstev'!K$7:K$50,$B44) &gt; 0, INDEX('Seznam družstev'!K$7:K$50,$B44), ""), "")</f>
        <v/>
      </c>
      <c r="M44" s="18" t="str">
        <f>IF($B44&lt;&gt;"", IF(INDEX('Seznam družstev'!L$7:L$50,$B44) &gt; 0, INDEX('Seznam družstev'!L$7:L$50,$B44), ""), "")</f>
        <v/>
      </c>
      <c r="N44" s="18" t="str">
        <f>IF($B44&lt;&gt;"", IF(INDEX('Seznam družstev'!M$7:M$50,$B44) &gt; 0, INDEX('Seznam družstev'!M$7:M$50,$B44), ""), "")</f>
        <v/>
      </c>
      <c r="O44" s="18" t="str">
        <f>IF($B44&lt;&gt;"", IF(INDEX('Seznam družstev'!N$7:N$50,$B44) &gt; 0, INDEX('Seznam družstev'!N$7:N$50,$B44), ""), "")</f>
        <v/>
      </c>
      <c r="P44" s="18" t="str">
        <f>IF($B44&lt;&gt;"", IF(INDEX('Seznam družstev'!O$7:O$50,$B44) &gt; 0, INDEX('Seznam družstev'!O$7:O$50,$B44), ""), "")</f>
        <v/>
      </c>
      <c r="Q44" t="str">
        <f>IF($B44&lt;&gt;"", IF(INDEX('Seznam družstev'!S$7:S$50,$B44) &gt; 0, INDEX('Seznam družstev'!S$7:S$50,$B44), ""), "")</f>
        <v/>
      </c>
    </row>
    <row r="45" spans="1:17">
      <c r="A45" s="29" t="str">
        <f>IF(AND($B45 &lt;&gt; "", COUNT(E45:N45) &gt; 0), INDEX('Pomocné pořadí družstva'!N$7:N$50,$B45), "")</f>
        <v/>
      </c>
      <c r="B45" s="29" t="str">
        <f>IF(ISNUMBER(MATCH(ROW()-6,'Pomocné pořadí družstva'!$Q$7:$Q$50,0)),INDEX('Seznam družstev'!$A$7:$A$50,MATCH(ROW()-6,'Pomocné pořadí družstva'!$Q$7:$Q$50,0),1),"")</f>
        <v/>
      </c>
      <c r="C45" s="29" t="str">
        <f>IF($B45&lt;&gt;"", IF(INDEX('Seznam družstev'!$B$7:$B$50,$B45) = 0, "", UPPER(INDEX('Seznam družstev'!$B$7:$B$50,$B45))),"")</f>
        <v/>
      </c>
      <c r="D45" s="28" t="str">
        <f>IF($B45&lt;&gt;"",TRIM(INDEX('Seznam družstev'!C$7:C$50,$B45)),"")</f>
        <v/>
      </c>
      <c r="E45" s="18" t="str">
        <f>IF($B45&lt;&gt;"", IF(INDEX('Seznam družstev'!D$7:D$50,$B45) &gt; 0, INDEX('Seznam družstev'!D$7:D$50,$B45), ""), "")</f>
        <v/>
      </c>
      <c r="F45" s="18" t="str">
        <f>IF($B45&lt;&gt;"", IF(INDEX('Seznam družstev'!E$7:E$50,$B45) &gt; 0, INDEX('Seznam družstev'!E$7:E$50,$B45), ""), "")</f>
        <v/>
      </c>
      <c r="G45" s="18" t="str">
        <f>IF($B45&lt;&gt;"", IF(INDEX('Seznam družstev'!F$7:F$50,$B45) &gt; 0, INDEX('Seznam družstev'!F$7:F$50,$B45), ""), "")</f>
        <v/>
      </c>
      <c r="H45" s="18" t="str">
        <f>IF($B45&lt;&gt;"", IF(INDEX('Seznam družstev'!G$7:G$50,$B45) &gt; 0, INDEX('Seznam družstev'!G$7:G$50,$B45), ""), "")</f>
        <v/>
      </c>
      <c r="I45" s="18" t="str">
        <f>IF($B45&lt;&gt;"", IF(INDEX('Seznam družstev'!H$7:H$50,$B45) &gt; 0, INDEX('Seznam družstev'!H$7:H$50,$B45), ""), "")</f>
        <v/>
      </c>
      <c r="J45" s="18" t="str">
        <f>IF($B45&lt;&gt;"", IF(INDEX('Seznam družstev'!I$7:I$50,$B45) &gt; 0, INDEX('Seznam družstev'!I$7:I$50,$B45), ""), "")</f>
        <v/>
      </c>
      <c r="K45" s="18" t="str">
        <f>IF($B45&lt;&gt;"", IF(INDEX('Seznam družstev'!J$7:J$50,$B45) &gt; 0, INDEX('Seznam družstev'!J$7:J$50,$B45), ""), "")</f>
        <v/>
      </c>
      <c r="L45" s="18" t="str">
        <f>IF($B45&lt;&gt;"", IF(INDEX('Seznam družstev'!K$7:K$50,$B45) &gt; 0, INDEX('Seznam družstev'!K$7:K$50,$B45), ""), "")</f>
        <v/>
      </c>
      <c r="M45" s="18" t="str">
        <f>IF($B45&lt;&gt;"", IF(INDEX('Seznam družstev'!L$7:L$50,$B45) &gt; 0, INDEX('Seznam družstev'!L$7:L$50,$B45), ""), "")</f>
        <v/>
      </c>
      <c r="N45" s="18" t="str">
        <f>IF($B45&lt;&gt;"", IF(INDEX('Seznam družstev'!M$7:M$50,$B45) &gt; 0, INDEX('Seznam družstev'!M$7:M$50,$B45), ""), "")</f>
        <v/>
      </c>
      <c r="O45" s="18" t="str">
        <f>IF($B45&lt;&gt;"", IF(INDEX('Seznam družstev'!N$7:N$50,$B45) &gt; 0, INDEX('Seznam družstev'!N$7:N$50,$B45), ""), "")</f>
        <v/>
      </c>
      <c r="P45" s="18" t="str">
        <f>IF($B45&lt;&gt;"", IF(INDEX('Seznam družstev'!O$7:O$50,$B45) &gt; 0, INDEX('Seznam družstev'!O$7:O$50,$B45), ""), "")</f>
        <v/>
      </c>
      <c r="Q45" t="str">
        <f>IF($B45&lt;&gt;"", IF(INDEX('Seznam družstev'!S$7:S$50,$B45) &gt; 0, INDEX('Seznam družstev'!S$7:S$50,$B45), ""), "")</f>
        <v/>
      </c>
    </row>
    <row r="46" spans="1:17">
      <c r="A46" s="29" t="str">
        <f>IF(AND($B46 &lt;&gt; "", COUNT(E46:N46) &gt; 0), INDEX('Pomocné pořadí družstva'!N$7:N$50,$B46), "")</f>
        <v/>
      </c>
      <c r="B46" s="29" t="str">
        <f>IF(ISNUMBER(MATCH(ROW()-6,'Pomocné pořadí družstva'!$Q$7:$Q$50,0)),INDEX('Seznam družstev'!$A$7:$A$50,MATCH(ROW()-6,'Pomocné pořadí družstva'!$Q$7:$Q$50,0),1),"")</f>
        <v/>
      </c>
      <c r="C46" s="29" t="str">
        <f>IF($B46&lt;&gt;"", IF(INDEX('Seznam družstev'!$B$7:$B$50,$B46) = 0, "", UPPER(INDEX('Seznam družstev'!$B$7:$B$50,$B46))),"")</f>
        <v/>
      </c>
      <c r="D46" s="28" t="str">
        <f>IF($B46&lt;&gt;"",TRIM(INDEX('Seznam družstev'!C$7:C$50,$B46)),"")</f>
        <v/>
      </c>
      <c r="E46" s="18" t="str">
        <f>IF($B46&lt;&gt;"", IF(INDEX('Seznam družstev'!D$7:D$50,$B46) &gt; 0, INDEX('Seznam družstev'!D$7:D$50,$B46), ""), "")</f>
        <v/>
      </c>
      <c r="F46" s="18" t="str">
        <f>IF($B46&lt;&gt;"", IF(INDEX('Seznam družstev'!E$7:E$50,$B46) &gt; 0, INDEX('Seznam družstev'!E$7:E$50,$B46), ""), "")</f>
        <v/>
      </c>
      <c r="G46" s="18" t="str">
        <f>IF($B46&lt;&gt;"", IF(INDEX('Seznam družstev'!F$7:F$50,$B46) &gt; 0, INDEX('Seznam družstev'!F$7:F$50,$B46), ""), "")</f>
        <v/>
      </c>
      <c r="H46" s="18" t="str">
        <f>IF($B46&lt;&gt;"", IF(INDEX('Seznam družstev'!G$7:G$50,$B46) &gt; 0, INDEX('Seznam družstev'!G$7:G$50,$B46), ""), "")</f>
        <v/>
      </c>
      <c r="I46" s="18" t="str">
        <f>IF($B46&lt;&gt;"", IF(INDEX('Seznam družstev'!H$7:H$50,$B46) &gt; 0, INDEX('Seznam družstev'!H$7:H$50,$B46), ""), "")</f>
        <v/>
      </c>
      <c r="J46" s="18" t="str">
        <f>IF($B46&lt;&gt;"", IF(INDEX('Seznam družstev'!I$7:I$50,$B46) &gt; 0, INDEX('Seznam družstev'!I$7:I$50,$B46), ""), "")</f>
        <v/>
      </c>
      <c r="K46" s="18" t="str">
        <f>IF($B46&lt;&gt;"", IF(INDEX('Seznam družstev'!J$7:J$50,$B46) &gt; 0, INDEX('Seznam družstev'!J$7:J$50,$B46), ""), "")</f>
        <v/>
      </c>
      <c r="L46" s="18" t="str">
        <f>IF($B46&lt;&gt;"", IF(INDEX('Seznam družstev'!K$7:K$50,$B46) &gt; 0, INDEX('Seznam družstev'!K$7:K$50,$B46), ""), "")</f>
        <v/>
      </c>
      <c r="M46" s="18" t="str">
        <f>IF($B46&lt;&gt;"", IF(INDEX('Seznam družstev'!L$7:L$50,$B46) &gt; 0, INDEX('Seznam družstev'!L$7:L$50,$B46), ""), "")</f>
        <v/>
      </c>
      <c r="N46" s="18" t="str">
        <f>IF($B46&lt;&gt;"", IF(INDEX('Seznam družstev'!M$7:M$50,$B46) &gt; 0, INDEX('Seznam družstev'!M$7:M$50,$B46), ""), "")</f>
        <v/>
      </c>
      <c r="O46" s="18" t="str">
        <f>IF($B46&lt;&gt;"", IF(INDEX('Seznam družstev'!N$7:N$50,$B46) &gt; 0, INDEX('Seznam družstev'!N$7:N$50,$B46), ""), "")</f>
        <v/>
      </c>
      <c r="P46" s="18" t="str">
        <f>IF($B46&lt;&gt;"", IF(INDEX('Seznam družstev'!O$7:O$50,$B46) &gt; 0, INDEX('Seznam družstev'!O$7:O$50,$B46), ""), "")</f>
        <v/>
      </c>
      <c r="Q46" t="str">
        <f>IF($B46&lt;&gt;"", IF(INDEX('Seznam družstev'!S$7:S$50,$B46) &gt; 0, INDEX('Seznam družstev'!S$7:S$50,$B46), ""), "")</f>
        <v/>
      </c>
    </row>
    <row r="47" spans="1:17">
      <c r="A47" s="29" t="str">
        <f>IF(AND($B47 &lt;&gt; "", COUNT(E47:N47) &gt; 0), INDEX('Pomocné pořadí družstva'!N$7:N$50,$B47), "")</f>
        <v/>
      </c>
      <c r="B47" s="29" t="str">
        <f>IF(ISNUMBER(MATCH(ROW()-6,'Pomocné pořadí družstva'!$Q$7:$Q$50,0)),INDEX('Seznam družstev'!$A$7:$A$50,MATCH(ROW()-6,'Pomocné pořadí družstva'!$Q$7:$Q$50,0),1),"")</f>
        <v/>
      </c>
      <c r="C47" s="29" t="str">
        <f>IF($B47&lt;&gt;"", IF(INDEX('Seznam družstev'!$B$7:$B$50,$B47) = 0, "", UPPER(INDEX('Seznam družstev'!$B$7:$B$50,$B47))),"")</f>
        <v/>
      </c>
      <c r="D47" s="28" t="str">
        <f>IF($B47&lt;&gt;"",TRIM(INDEX('Seznam družstev'!C$7:C$50,$B47)),"")</f>
        <v/>
      </c>
      <c r="E47" s="18" t="str">
        <f>IF($B47&lt;&gt;"", IF(INDEX('Seznam družstev'!D$7:D$50,$B47) &gt; 0, INDEX('Seznam družstev'!D$7:D$50,$B47), ""), "")</f>
        <v/>
      </c>
      <c r="F47" s="18" t="str">
        <f>IF($B47&lt;&gt;"", IF(INDEX('Seznam družstev'!E$7:E$50,$B47) &gt; 0, INDEX('Seznam družstev'!E$7:E$50,$B47), ""), "")</f>
        <v/>
      </c>
      <c r="G47" s="18" t="str">
        <f>IF($B47&lt;&gt;"", IF(INDEX('Seznam družstev'!F$7:F$50,$B47) &gt; 0, INDEX('Seznam družstev'!F$7:F$50,$B47), ""), "")</f>
        <v/>
      </c>
      <c r="H47" s="18" t="str">
        <f>IF($B47&lt;&gt;"", IF(INDEX('Seznam družstev'!G$7:G$50,$B47) &gt; 0, INDEX('Seznam družstev'!G$7:G$50,$B47), ""), "")</f>
        <v/>
      </c>
      <c r="I47" s="18" t="str">
        <f>IF($B47&lt;&gt;"", IF(INDEX('Seznam družstev'!H$7:H$50,$B47) &gt; 0, INDEX('Seznam družstev'!H$7:H$50,$B47), ""), "")</f>
        <v/>
      </c>
      <c r="J47" s="18" t="str">
        <f>IF($B47&lt;&gt;"", IF(INDEX('Seznam družstev'!I$7:I$50,$B47) &gt; 0, INDEX('Seznam družstev'!I$7:I$50,$B47), ""), "")</f>
        <v/>
      </c>
      <c r="K47" s="18" t="str">
        <f>IF($B47&lt;&gt;"", IF(INDEX('Seznam družstev'!J$7:J$50,$B47) &gt; 0, INDEX('Seznam družstev'!J$7:J$50,$B47), ""), "")</f>
        <v/>
      </c>
      <c r="L47" s="18" t="str">
        <f>IF($B47&lt;&gt;"", IF(INDEX('Seznam družstev'!K$7:K$50,$B47) &gt; 0, INDEX('Seznam družstev'!K$7:K$50,$B47), ""), "")</f>
        <v/>
      </c>
      <c r="M47" s="18" t="str">
        <f>IF($B47&lt;&gt;"", IF(INDEX('Seznam družstev'!L$7:L$50,$B47) &gt; 0, INDEX('Seznam družstev'!L$7:L$50,$B47), ""), "")</f>
        <v/>
      </c>
      <c r="N47" s="18" t="str">
        <f>IF($B47&lt;&gt;"", IF(INDEX('Seznam družstev'!M$7:M$50,$B47) &gt; 0, INDEX('Seznam družstev'!M$7:M$50,$B47), ""), "")</f>
        <v/>
      </c>
      <c r="O47" s="18" t="str">
        <f>IF($B47&lt;&gt;"", IF(INDEX('Seznam družstev'!N$7:N$50,$B47) &gt; 0, INDEX('Seznam družstev'!N$7:N$50,$B47), ""), "")</f>
        <v/>
      </c>
      <c r="P47" s="18" t="str">
        <f>IF($B47&lt;&gt;"", IF(INDEX('Seznam družstev'!O$7:O$50,$B47) &gt; 0, INDEX('Seznam družstev'!O$7:O$50,$B47), ""), "")</f>
        <v/>
      </c>
      <c r="Q47" t="str">
        <f>IF($B47&lt;&gt;"", IF(INDEX('Seznam družstev'!S$7:S$50,$B47) &gt; 0, INDEX('Seznam družstev'!S$7:S$50,$B47), ""), "")</f>
        <v/>
      </c>
    </row>
    <row r="48" spans="1:17">
      <c r="A48" s="29" t="str">
        <f>IF(AND($B48 &lt;&gt; "", COUNT(E48:N48) &gt; 0), INDEX('Pomocné pořadí družstva'!N$7:N$50,$B48), "")</f>
        <v/>
      </c>
      <c r="B48" s="29" t="str">
        <f>IF(ISNUMBER(MATCH(ROW()-6,'Pomocné pořadí družstva'!$Q$7:$Q$50,0)),INDEX('Seznam družstev'!$A$7:$A$50,MATCH(ROW()-6,'Pomocné pořadí družstva'!$Q$7:$Q$50,0),1),"")</f>
        <v/>
      </c>
      <c r="C48" s="29" t="str">
        <f>IF($B48&lt;&gt;"", IF(INDEX('Seznam družstev'!$B$7:$B$50,$B48) = 0, "", UPPER(INDEX('Seznam družstev'!$B$7:$B$50,$B48))),"")</f>
        <v/>
      </c>
      <c r="D48" s="28" t="str">
        <f>IF($B48&lt;&gt;"",TRIM(INDEX('Seznam družstev'!C$7:C$50,$B48)),"")</f>
        <v/>
      </c>
      <c r="E48" s="18" t="str">
        <f>IF($B48&lt;&gt;"", IF(INDEX('Seznam družstev'!D$7:D$50,$B48) &gt; 0, INDEX('Seznam družstev'!D$7:D$50,$B48), ""), "")</f>
        <v/>
      </c>
      <c r="F48" s="18" t="str">
        <f>IF($B48&lt;&gt;"", IF(INDEX('Seznam družstev'!E$7:E$50,$B48) &gt; 0, INDEX('Seznam družstev'!E$7:E$50,$B48), ""), "")</f>
        <v/>
      </c>
      <c r="G48" s="18" t="str">
        <f>IF($B48&lt;&gt;"", IF(INDEX('Seznam družstev'!F$7:F$50,$B48) &gt; 0, INDEX('Seznam družstev'!F$7:F$50,$B48), ""), "")</f>
        <v/>
      </c>
      <c r="H48" s="18" t="str">
        <f>IF($B48&lt;&gt;"", IF(INDEX('Seznam družstev'!G$7:G$50,$B48) &gt; 0, INDEX('Seznam družstev'!G$7:G$50,$B48), ""), "")</f>
        <v/>
      </c>
      <c r="I48" s="18" t="str">
        <f>IF($B48&lt;&gt;"", IF(INDEX('Seznam družstev'!H$7:H$50,$B48) &gt; 0, INDEX('Seznam družstev'!H$7:H$50,$B48), ""), "")</f>
        <v/>
      </c>
      <c r="J48" s="18" t="str">
        <f>IF($B48&lt;&gt;"", IF(INDEX('Seznam družstev'!I$7:I$50,$B48) &gt; 0, INDEX('Seznam družstev'!I$7:I$50,$B48), ""), "")</f>
        <v/>
      </c>
      <c r="K48" s="18" t="str">
        <f>IF($B48&lt;&gt;"", IF(INDEX('Seznam družstev'!J$7:J$50,$B48) &gt; 0, INDEX('Seznam družstev'!J$7:J$50,$B48), ""), "")</f>
        <v/>
      </c>
      <c r="L48" s="18" t="str">
        <f>IF($B48&lt;&gt;"", IF(INDEX('Seznam družstev'!K$7:K$50,$B48) &gt; 0, INDEX('Seznam družstev'!K$7:K$50,$B48), ""), "")</f>
        <v/>
      </c>
      <c r="M48" s="18" t="str">
        <f>IF($B48&lt;&gt;"", IF(INDEX('Seznam družstev'!L$7:L$50,$B48) &gt; 0, INDEX('Seznam družstev'!L$7:L$50,$B48), ""), "")</f>
        <v/>
      </c>
      <c r="N48" s="18" t="str">
        <f>IF($B48&lt;&gt;"", IF(INDEX('Seznam družstev'!M$7:M$50,$B48) &gt; 0, INDEX('Seznam družstev'!M$7:M$50,$B48), ""), "")</f>
        <v/>
      </c>
      <c r="O48" s="18" t="str">
        <f>IF($B48&lt;&gt;"", IF(INDEX('Seznam družstev'!N$7:N$50,$B48) &gt; 0, INDEX('Seznam družstev'!N$7:N$50,$B48), ""), "")</f>
        <v/>
      </c>
      <c r="P48" s="18" t="str">
        <f>IF($B48&lt;&gt;"", IF(INDEX('Seznam družstev'!O$7:O$50,$B48) &gt; 0, INDEX('Seznam družstev'!O$7:O$50,$B48), ""), "")</f>
        <v/>
      </c>
      <c r="Q48" t="str">
        <f>IF($B48&lt;&gt;"", IF(INDEX('Seznam družstev'!S$7:S$50,$B48) &gt; 0, INDEX('Seznam družstev'!S$7:S$50,$B48), ""), "")</f>
        <v/>
      </c>
    </row>
    <row r="49" spans="1:17">
      <c r="A49" s="29" t="str">
        <f>IF(AND($B49 &lt;&gt; "", COUNT(E49:N49) &gt; 0), INDEX('Pomocné pořadí družstva'!N$7:N$50,$B49), "")</f>
        <v/>
      </c>
      <c r="B49" s="29" t="str">
        <f>IF(ISNUMBER(MATCH(ROW()-6,'Pomocné pořadí družstva'!$Q$7:$Q$50,0)),INDEX('Seznam družstev'!$A$7:$A$50,MATCH(ROW()-6,'Pomocné pořadí družstva'!$Q$7:$Q$50,0),1),"")</f>
        <v/>
      </c>
      <c r="C49" s="29" t="str">
        <f>IF($B49&lt;&gt;"", IF(INDEX('Seznam družstev'!$B$7:$B$50,$B49) = 0, "", UPPER(INDEX('Seznam družstev'!$B$7:$B$50,$B49))),"")</f>
        <v/>
      </c>
      <c r="D49" s="28" t="str">
        <f>IF($B49&lt;&gt;"",TRIM(INDEX('Seznam družstev'!C$7:C$50,$B49)),"")</f>
        <v/>
      </c>
      <c r="E49" s="18" t="str">
        <f>IF($B49&lt;&gt;"", IF(INDEX('Seznam družstev'!D$7:D$50,$B49) &gt; 0, INDEX('Seznam družstev'!D$7:D$50,$B49), ""), "")</f>
        <v/>
      </c>
      <c r="F49" s="18" t="str">
        <f>IF($B49&lt;&gt;"", IF(INDEX('Seznam družstev'!E$7:E$50,$B49) &gt; 0, INDEX('Seznam družstev'!E$7:E$50,$B49), ""), "")</f>
        <v/>
      </c>
      <c r="G49" s="18" t="str">
        <f>IF($B49&lt;&gt;"", IF(INDEX('Seznam družstev'!F$7:F$50,$B49) &gt; 0, INDEX('Seznam družstev'!F$7:F$50,$B49), ""), "")</f>
        <v/>
      </c>
      <c r="H49" s="18" t="str">
        <f>IF($B49&lt;&gt;"", IF(INDEX('Seznam družstev'!G$7:G$50,$B49) &gt; 0, INDEX('Seznam družstev'!G$7:G$50,$B49), ""), "")</f>
        <v/>
      </c>
      <c r="I49" s="18" t="str">
        <f>IF($B49&lt;&gt;"", IF(INDEX('Seznam družstev'!H$7:H$50,$B49) &gt; 0, INDEX('Seznam družstev'!H$7:H$50,$B49), ""), "")</f>
        <v/>
      </c>
      <c r="J49" s="18" t="str">
        <f>IF($B49&lt;&gt;"", IF(INDEX('Seznam družstev'!I$7:I$50,$B49) &gt; 0, INDEX('Seznam družstev'!I$7:I$50,$B49), ""), "")</f>
        <v/>
      </c>
      <c r="K49" s="18" t="str">
        <f>IF($B49&lt;&gt;"", IF(INDEX('Seznam družstev'!J$7:J$50,$B49) &gt; 0, INDEX('Seznam družstev'!J$7:J$50,$B49), ""), "")</f>
        <v/>
      </c>
      <c r="L49" s="18" t="str">
        <f>IF($B49&lt;&gt;"", IF(INDEX('Seznam družstev'!K$7:K$50,$B49) &gt; 0, INDEX('Seznam družstev'!K$7:K$50,$B49), ""), "")</f>
        <v/>
      </c>
      <c r="M49" s="18" t="str">
        <f>IF($B49&lt;&gt;"", IF(INDEX('Seznam družstev'!L$7:L$50,$B49) &gt; 0, INDEX('Seznam družstev'!L$7:L$50,$B49), ""), "")</f>
        <v/>
      </c>
      <c r="N49" s="18" t="str">
        <f>IF($B49&lt;&gt;"", IF(INDEX('Seznam družstev'!M$7:M$50,$B49) &gt; 0, INDEX('Seznam družstev'!M$7:M$50,$B49), ""), "")</f>
        <v/>
      </c>
      <c r="O49" s="18" t="str">
        <f>IF($B49&lt;&gt;"", IF(INDEX('Seznam družstev'!N$7:N$50,$B49) &gt; 0, INDEX('Seznam družstev'!N$7:N$50,$B49), ""), "")</f>
        <v/>
      </c>
      <c r="P49" s="18" t="str">
        <f>IF($B49&lt;&gt;"", IF(INDEX('Seznam družstev'!O$7:O$50,$B49) &gt; 0, INDEX('Seznam družstev'!O$7:O$50,$B49), ""), "")</f>
        <v/>
      </c>
      <c r="Q49" t="str">
        <f>IF($B49&lt;&gt;"", IF(INDEX('Seznam družstev'!S$7:S$50,$B49) &gt; 0, INDEX('Seznam družstev'!S$7:S$50,$B49), ""), "")</f>
        <v/>
      </c>
    </row>
    <row r="50" spans="1:17">
      <c r="A50" s="29" t="str">
        <f>IF(AND($B50 &lt;&gt; "", COUNT(E50:N50) &gt; 0), INDEX('Pomocné pořadí družstva'!N$7:N$50,$B50), "")</f>
        <v/>
      </c>
      <c r="B50" s="29" t="str">
        <f>IF(ISNUMBER(MATCH(ROW()-6,'Pomocné pořadí družstva'!$Q$7:$Q$50,0)),INDEX('Seznam družstev'!$A$7:$A$50,MATCH(ROW()-6,'Pomocné pořadí družstva'!$Q$7:$Q$50,0),1),"")</f>
        <v/>
      </c>
      <c r="C50" s="29" t="str">
        <f>IF($B50&lt;&gt;"", IF(INDEX('Seznam družstev'!$B$7:$B$50,$B50) = 0, "", UPPER(INDEX('Seznam družstev'!$B$7:$B$50,$B50))),"")</f>
        <v/>
      </c>
      <c r="D50" s="28" t="str">
        <f>IF($B50&lt;&gt;"",TRIM(INDEX('Seznam družstev'!C$7:C$50,$B50)),"")</f>
        <v/>
      </c>
      <c r="E50" s="18" t="str">
        <f>IF($B50&lt;&gt;"", IF(INDEX('Seznam družstev'!D$7:D$50,$B50) &gt; 0, INDEX('Seznam družstev'!D$7:D$50,$B50), ""), "")</f>
        <v/>
      </c>
      <c r="F50" s="18" t="str">
        <f>IF($B50&lt;&gt;"", IF(INDEX('Seznam družstev'!E$7:E$50,$B50) &gt; 0, INDEX('Seznam družstev'!E$7:E$50,$B50), ""), "")</f>
        <v/>
      </c>
      <c r="G50" s="18" t="str">
        <f>IF($B50&lt;&gt;"", IF(INDEX('Seznam družstev'!F$7:F$50,$B50) &gt; 0, INDEX('Seznam družstev'!F$7:F$50,$B50), ""), "")</f>
        <v/>
      </c>
      <c r="H50" s="18" t="str">
        <f>IF($B50&lt;&gt;"", IF(INDEX('Seznam družstev'!G$7:G$50,$B50) &gt; 0, INDEX('Seznam družstev'!G$7:G$50,$B50), ""), "")</f>
        <v/>
      </c>
      <c r="I50" s="18" t="str">
        <f>IF($B50&lt;&gt;"", IF(INDEX('Seznam družstev'!H$7:H$50,$B50) &gt; 0, INDEX('Seznam družstev'!H$7:H$50,$B50), ""), "")</f>
        <v/>
      </c>
      <c r="J50" s="18" t="str">
        <f>IF($B50&lt;&gt;"", IF(INDEX('Seznam družstev'!I$7:I$50,$B50) &gt; 0, INDEX('Seznam družstev'!I$7:I$50,$B50), ""), "")</f>
        <v/>
      </c>
      <c r="K50" s="18" t="str">
        <f>IF($B50&lt;&gt;"", IF(INDEX('Seznam družstev'!J$7:J$50,$B50) &gt; 0, INDEX('Seznam družstev'!J$7:J$50,$B50), ""), "")</f>
        <v/>
      </c>
      <c r="L50" s="18" t="str">
        <f>IF($B50&lt;&gt;"", IF(INDEX('Seznam družstev'!K$7:K$50,$B50) &gt; 0, INDEX('Seznam družstev'!K$7:K$50,$B50), ""), "")</f>
        <v/>
      </c>
      <c r="M50" s="18" t="str">
        <f>IF($B50&lt;&gt;"", IF(INDEX('Seznam družstev'!L$7:L$50,$B50) &gt; 0, INDEX('Seznam družstev'!L$7:L$50,$B50), ""), "")</f>
        <v/>
      </c>
      <c r="N50" s="18" t="str">
        <f>IF($B50&lt;&gt;"", IF(INDEX('Seznam družstev'!M$7:M$50,$B50) &gt; 0, INDEX('Seznam družstev'!M$7:M$50,$B50), ""), "")</f>
        <v/>
      </c>
      <c r="O50" s="18" t="str">
        <f>IF($B50&lt;&gt;"", IF(INDEX('Seznam družstev'!N$7:N$50,$B50) &gt; 0, INDEX('Seznam družstev'!N$7:N$50,$B50), ""), "")</f>
        <v/>
      </c>
      <c r="P50" s="18" t="str">
        <f>IF($B50&lt;&gt;"", IF(INDEX('Seznam družstev'!O$7:O$50,$B50) &gt; 0, INDEX('Seznam družstev'!O$7:O$50,$B50), ""), "")</f>
        <v/>
      </c>
      <c r="Q50" t="str">
        <f>IF($B50&lt;&gt;"", IF(INDEX('Seznam družstev'!S$7:S$50,$B50) &gt; 0, INDEX('Seznam družstev'!S$7:S$50,$B50), ""), "")</f>
        <v/>
      </c>
    </row>
  </sheetData>
  <sheetProtection sheet="1" objects="1" scenarios="1" formatCells="0" formatColumns="0" formatRows="0" autoFilter="0"/>
  <mergeCells count="6">
    <mergeCell ref="A5:D5"/>
    <mergeCell ref="E5:P5"/>
    <mergeCell ref="A1:P1"/>
    <mergeCell ref="A2:P2"/>
    <mergeCell ref="A3:P3"/>
    <mergeCell ref="A4:P4"/>
  </mergeCells>
  <conditionalFormatting sqref="A7:P50">
    <cfRule type="expression" dxfId="1" priority="2">
      <formula>AND($C7&lt;&gt;$C6, $C7 &lt;&gt;"")</formula>
    </cfRule>
  </conditionalFormatting>
  <conditionalFormatting sqref="O7:P50">
    <cfRule type="expression" dxfId="0" priority="1">
      <formula>AND($C7&lt;&gt;$C6, $C7 &lt;&gt;"")</formula>
    </cfRule>
  </conditionalFormatting>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1:Z142"/>
  <sheetViews>
    <sheetView workbookViewId="0">
      <selection sqref="A1:Z1"/>
    </sheetView>
  </sheetViews>
  <sheetFormatPr defaultRowHeight="14.4"/>
  <cols>
    <col min="1" max="25" width="3.33203125" customWidth="1"/>
    <col min="26" max="26" width="6.6640625" customWidth="1"/>
    <col min="28" max="28" width="10.88671875" bestFit="1" customWidth="1"/>
  </cols>
  <sheetData>
    <row r="1" spans="1:26" ht="21" thickBot="1">
      <c r="A1" s="144"/>
      <c r="B1" s="144"/>
      <c r="C1" s="144"/>
      <c r="D1" s="144"/>
      <c r="E1" s="144"/>
      <c r="F1" s="144"/>
      <c r="G1" s="144"/>
      <c r="H1" s="144"/>
      <c r="I1" s="144"/>
      <c r="J1" s="144"/>
      <c r="K1" s="144"/>
      <c r="L1" s="144"/>
      <c r="M1" s="144"/>
      <c r="N1" s="144"/>
      <c r="O1" s="144"/>
      <c r="P1" s="144"/>
      <c r="Q1" s="144"/>
      <c r="R1" s="144"/>
      <c r="S1" s="144"/>
      <c r="T1" s="144"/>
      <c r="U1" s="144"/>
      <c r="V1" s="144"/>
      <c r="W1" s="144"/>
      <c r="X1" s="144"/>
      <c r="Y1" s="144"/>
      <c r="Z1" s="144"/>
    </row>
    <row r="2" spans="1:26">
      <c r="A2" s="125" t="str">
        <f>'Evidence střelců a nástřel'!$A$2 &amp; ", " &amp; 'Evidence střelců a nástřel'!$A$3</f>
        <v xml:space="preserve">Střelnice Smrček, 23.4.2017, </v>
      </c>
      <c r="B2" s="126"/>
      <c r="C2" s="126"/>
      <c r="D2" s="126"/>
      <c r="E2" s="126"/>
      <c r="F2" s="126"/>
      <c r="G2" s="126"/>
      <c r="H2" s="126"/>
      <c r="I2" s="126"/>
      <c r="J2" s="126"/>
      <c r="K2" s="126"/>
      <c r="L2" s="126"/>
      <c r="M2" s="126"/>
      <c r="N2" s="126"/>
      <c r="O2" s="126"/>
      <c r="P2" s="126"/>
      <c r="Q2" s="126"/>
      <c r="R2" s="126"/>
      <c r="S2" s="126"/>
      <c r="T2" s="126"/>
      <c r="U2" s="126"/>
      <c r="V2" s="126"/>
      <c r="W2" s="126"/>
      <c r="X2" s="126"/>
      <c r="Y2" s="127"/>
      <c r="Z2" s="128"/>
    </row>
    <row r="3" spans="1:26" ht="17.399999999999999">
      <c r="A3" s="129" t="str">
        <f xml:space="preserve"> "Start. č.  " &amp;  IF(OR(F3="", ISNA(MATCH(F3, 'Evidence střelců a nástřel'!$E$7:$E$107,0))), "", MATCH(F3, 'Evidence střelců a nástřel'!$E$7:$E$107,0))</f>
        <v>Start. č.  41</v>
      </c>
      <c r="B3" s="130"/>
      <c r="C3" s="130"/>
      <c r="D3" s="130"/>
      <c r="E3" s="130"/>
      <c r="F3" s="130" t="str">
        <f>IF(A1&lt;&gt;"", A1, IF(COUNTA('Evidence střelců a nástřel'!$E$7:$E$107) &gt; 0,INDEX('Evidence střelců a nástřel'!$E$7:$E$107,COUNTA('Evidence střelců a nástřel'!$E$7:$E$107)),""))</f>
        <v>Podsedník Vladislav</v>
      </c>
      <c r="G3" s="130"/>
      <c r="H3" s="130"/>
      <c r="I3" s="130"/>
      <c r="J3" s="130"/>
      <c r="K3" s="130"/>
      <c r="L3" s="130"/>
      <c r="M3" s="130"/>
      <c r="N3" s="130"/>
      <c r="O3" s="130"/>
      <c r="P3" s="130" t="str">
        <f>'Evidence střelců a nástřel'!$O$6</f>
        <v>Vys. Věž</v>
      </c>
      <c r="Q3" s="130"/>
      <c r="R3" s="130"/>
      <c r="S3" s="130"/>
      <c r="T3" s="130"/>
      <c r="U3" s="130"/>
      <c r="V3" s="130"/>
      <c r="W3" s="130"/>
      <c r="X3" s="130"/>
      <c r="Y3" s="131"/>
      <c r="Z3" s="132"/>
    </row>
    <row r="4" spans="1:26">
      <c r="A4" s="34">
        <v>1</v>
      </c>
      <c r="B4" s="35">
        <v>2</v>
      </c>
      <c r="C4" s="35">
        <v>3</v>
      </c>
      <c r="D4" s="35">
        <v>4</v>
      </c>
      <c r="E4" s="36">
        <v>5</v>
      </c>
      <c r="F4" s="35">
        <v>6</v>
      </c>
      <c r="G4" s="35">
        <v>7</v>
      </c>
      <c r="H4" s="35">
        <v>8</v>
      </c>
      <c r="I4" s="35">
        <v>9</v>
      </c>
      <c r="J4" s="36">
        <v>10</v>
      </c>
      <c r="K4" s="35">
        <v>11</v>
      </c>
      <c r="L4" s="35">
        <v>12</v>
      </c>
      <c r="M4" s="35">
        <v>13</v>
      </c>
      <c r="N4" s="35">
        <v>14</v>
      </c>
      <c r="O4" s="36">
        <v>15</v>
      </c>
      <c r="P4" s="35">
        <v>16</v>
      </c>
      <c r="Q4" s="35">
        <v>17</v>
      </c>
      <c r="R4" s="35">
        <v>18</v>
      </c>
      <c r="S4" s="35">
        <v>19</v>
      </c>
      <c r="T4" s="36">
        <v>20</v>
      </c>
      <c r="U4" s="35">
        <v>21</v>
      </c>
      <c r="V4" s="35">
        <v>22</v>
      </c>
      <c r="W4" s="35">
        <v>23</v>
      </c>
      <c r="X4" s="35">
        <v>24</v>
      </c>
      <c r="Y4" s="37">
        <v>25</v>
      </c>
      <c r="Z4" s="145"/>
    </row>
    <row r="5" spans="1:26" ht="27.9" customHeight="1" thickBot="1">
      <c r="A5" s="39"/>
      <c r="B5" s="40"/>
      <c r="C5" s="40"/>
      <c r="D5" s="40"/>
      <c r="E5" s="40"/>
      <c r="F5" s="40"/>
      <c r="G5" s="40"/>
      <c r="H5" s="40"/>
      <c r="I5" s="40"/>
      <c r="J5" s="40"/>
      <c r="K5" s="40"/>
      <c r="L5" s="40"/>
      <c r="M5" s="40"/>
      <c r="N5" s="40"/>
      <c r="O5" s="40"/>
      <c r="P5" s="40"/>
      <c r="Q5" s="40"/>
      <c r="R5" s="40"/>
      <c r="S5" s="40"/>
      <c r="T5" s="40"/>
      <c r="U5" s="40"/>
      <c r="V5" s="40"/>
      <c r="W5" s="40"/>
      <c r="X5" s="40"/>
      <c r="Y5" s="41"/>
      <c r="Z5" s="146"/>
    </row>
    <row r="7" spans="1:26" ht="15" thickBot="1">
      <c r="A7" s="43"/>
      <c r="B7" s="43"/>
      <c r="C7" s="43"/>
      <c r="D7" s="43"/>
      <c r="E7" s="43"/>
      <c r="F7" s="43"/>
      <c r="G7" s="43"/>
      <c r="H7" s="43"/>
      <c r="I7" s="43"/>
      <c r="J7" s="43"/>
      <c r="K7" s="43"/>
      <c r="L7" s="43"/>
      <c r="M7" s="43"/>
      <c r="N7" s="43"/>
      <c r="O7" s="43"/>
      <c r="P7" s="43"/>
      <c r="Q7" s="43"/>
      <c r="R7" s="43"/>
      <c r="S7" s="43"/>
      <c r="T7" s="43"/>
      <c r="U7" s="43"/>
      <c r="V7" s="43"/>
      <c r="W7" s="43"/>
      <c r="X7" s="43"/>
      <c r="Y7" s="43"/>
      <c r="Z7" s="43"/>
    </row>
    <row r="8" spans="1:26">
      <c r="A8" s="125" t="str">
        <f>$A$2</f>
        <v xml:space="preserve">Střelnice Smrček, 23.4.2017, </v>
      </c>
      <c r="B8" s="126"/>
      <c r="C8" s="126"/>
      <c r="D8" s="126"/>
      <c r="E8" s="126"/>
      <c r="F8" s="126"/>
      <c r="G8" s="126"/>
      <c r="H8" s="126"/>
      <c r="I8" s="126"/>
      <c r="J8" s="126"/>
      <c r="K8" s="126"/>
      <c r="L8" s="126"/>
      <c r="M8" s="126"/>
      <c r="N8" s="126"/>
      <c r="O8" s="126"/>
      <c r="P8" s="126"/>
      <c r="Q8" s="126"/>
      <c r="R8" s="126"/>
      <c r="S8" s="126"/>
      <c r="T8" s="126"/>
      <c r="U8" s="126"/>
      <c r="V8" s="126"/>
      <c r="W8" s="126"/>
      <c r="X8" s="126"/>
      <c r="Y8" s="127"/>
      <c r="Z8" s="128"/>
    </row>
    <row r="9" spans="1:26" ht="17.399999999999999">
      <c r="A9" s="129" t="str">
        <f>$A$3</f>
        <v>Start. č.  41</v>
      </c>
      <c r="B9" s="130"/>
      <c r="C9" s="130"/>
      <c r="D9" s="130"/>
      <c r="E9" s="130"/>
      <c r="F9" s="130" t="str">
        <f>$F$3</f>
        <v>Podsedník Vladislav</v>
      </c>
      <c r="G9" s="130"/>
      <c r="H9" s="130"/>
      <c r="I9" s="130"/>
      <c r="J9" s="130"/>
      <c r="K9" s="130"/>
      <c r="L9" s="130"/>
      <c r="M9" s="130"/>
      <c r="N9" s="130"/>
      <c r="O9" s="130"/>
      <c r="P9" s="130" t="str">
        <f>'Evidence střelců a nástřel'!$N$6</f>
        <v>AT</v>
      </c>
      <c r="Q9" s="130"/>
      <c r="R9" s="130"/>
      <c r="S9" s="130"/>
      <c r="T9" s="130"/>
      <c r="U9" s="130"/>
      <c r="V9" s="130"/>
      <c r="W9" s="130"/>
      <c r="X9" s="130"/>
      <c r="Y9" s="131"/>
      <c r="Z9" s="132"/>
    </row>
    <row r="10" spans="1:26">
      <c r="A10" s="34">
        <v>1</v>
      </c>
      <c r="B10" s="35">
        <v>2</v>
      </c>
      <c r="C10" s="35">
        <v>3</v>
      </c>
      <c r="D10" s="35">
        <v>4</v>
      </c>
      <c r="E10" s="36">
        <v>5</v>
      </c>
      <c r="F10" s="35">
        <v>6</v>
      </c>
      <c r="G10" s="35">
        <v>7</v>
      </c>
      <c r="H10" s="35">
        <v>8</v>
      </c>
      <c r="I10" s="35">
        <v>9</v>
      </c>
      <c r="J10" s="36">
        <v>10</v>
      </c>
      <c r="K10" s="35">
        <v>11</v>
      </c>
      <c r="L10" s="35">
        <v>12</v>
      </c>
      <c r="M10" s="35">
        <v>13</v>
      </c>
      <c r="N10" s="35">
        <v>14</v>
      </c>
      <c r="O10" s="36">
        <v>15</v>
      </c>
      <c r="P10" s="35">
        <v>16</v>
      </c>
      <c r="Q10" s="35">
        <v>17</v>
      </c>
      <c r="R10" s="35">
        <v>18</v>
      </c>
      <c r="S10" s="35">
        <v>19</v>
      </c>
      <c r="T10" s="36">
        <v>20</v>
      </c>
      <c r="U10" s="35">
        <v>21</v>
      </c>
      <c r="V10" s="35">
        <v>22</v>
      </c>
      <c r="W10" s="35">
        <v>23</v>
      </c>
      <c r="X10" s="35">
        <v>24</v>
      </c>
      <c r="Y10" s="37">
        <v>25</v>
      </c>
      <c r="Z10" s="145"/>
    </row>
    <row r="11" spans="1:26" ht="27.9" customHeight="1" thickBot="1">
      <c r="A11" s="39"/>
      <c r="B11" s="40"/>
      <c r="C11" s="40"/>
      <c r="D11" s="40"/>
      <c r="E11" s="40"/>
      <c r="F11" s="40"/>
      <c r="G11" s="40"/>
      <c r="H11" s="40"/>
      <c r="I11" s="40"/>
      <c r="J11" s="40"/>
      <c r="K11" s="40"/>
      <c r="L11" s="40"/>
      <c r="M11" s="40"/>
      <c r="N11" s="40"/>
      <c r="O11" s="40"/>
      <c r="P11" s="40"/>
      <c r="Q11" s="40"/>
      <c r="R11" s="40"/>
      <c r="S11" s="40"/>
      <c r="T11" s="40"/>
      <c r="U11" s="40"/>
      <c r="V11" s="40"/>
      <c r="W11" s="40"/>
      <c r="X11" s="40"/>
      <c r="Y11" s="41"/>
      <c r="Z11" s="146"/>
    </row>
    <row r="13" spans="1:26" ht="15" thickBot="1">
      <c r="A13" s="43"/>
      <c r="B13" s="43"/>
      <c r="C13" s="43"/>
      <c r="D13" s="43"/>
      <c r="E13" s="43"/>
      <c r="F13" s="43"/>
      <c r="G13" s="43"/>
      <c r="H13" s="43"/>
      <c r="I13" s="43"/>
      <c r="J13" s="43"/>
      <c r="K13" s="43"/>
      <c r="L13" s="43"/>
      <c r="M13" s="43"/>
      <c r="N13" s="43"/>
      <c r="O13" s="43"/>
      <c r="P13" s="43"/>
      <c r="Q13" s="43"/>
      <c r="R13" s="43"/>
      <c r="S13" s="43"/>
      <c r="T13" s="43"/>
      <c r="U13" s="43"/>
      <c r="V13" s="43"/>
      <c r="W13" s="43"/>
      <c r="X13" s="43"/>
      <c r="Y13" s="43"/>
      <c r="Z13" s="43"/>
    </row>
    <row r="14" spans="1:26">
      <c r="A14" s="125" t="str">
        <f>$A$2</f>
        <v xml:space="preserve">Střelnice Smrček, 23.4.2017, </v>
      </c>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7"/>
      <c r="Z14" s="128"/>
    </row>
    <row r="15" spans="1:26" ht="17.399999999999999">
      <c r="A15" s="129" t="str">
        <f>$A$3</f>
        <v>Start. č.  41</v>
      </c>
      <c r="B15" s="130"/>
      <c r="C15" s="130"/>
      <c r="D15" s="130"/>
      <c r="E15" s="130"/>
      <c r="F15" s="130" t="str">
        <f>$F$3</f>
        <v>Podsedník Vladislav</v>
      </c>
      <c r="G15" s="130"/>
      <c r="H15" s="130"/>
      <c r="I15" s="130"/>
      <c r="J15" s="130"/>
      <c r="K15" s="130"/>
      <c r="L15" s="130"/>
      <c r="M15" s="130"/>
      <c r="N15" s="130"/>
      <c r="O15" s="130"/>
      <c r="P15" s="130" t="str">
        <f>'Evidence střelců a nástřel'!$M$6</f>
        <v>Zajíc</v>
      </c>
      <c r="Q15" s="130"/>
      <c r="R15" s="130"/>
      <c r="S15" s="130"/>
      <c r="T15" s="130"/>
      <c r="U15" s="130"/>
      <c r="V15" s="130"/>
      <c r="W15" s="130"/>
      <c r="X15" s="130"/>
      <c r="Y15" s="131"/>
      <c r="Z15" s="132"/>
    </row>
    <row r="16" spans="1:26">
      <c r="A16" s="34">
        <v>1</v>
      </c>
      <c r="B16" s="35">
        <v>2</v>
      </c>
      <c r="C16" s="35">
        <v>3</v>
      </c>
      <c r="D16" s="35">
        <v>4</v>
      </c>
      <c r="E16" s="36">
        <v>5</v>
      </c>
      <c r="F16" s="35">
        <v>6</v>
      </c>
      <c r="G16" s="35">
        <v>7</v>
      </c>
      <c r="H16" s="35">
        <v>8</v>
      </c>
      <c r="I16" s="35">
        <v>9</v>
      </c>
      <c r="J16" s="36">
        <v>10</v>
      </c>
      <c r="K16" s="35">
        <v>11</v>
      </c>
      <c r="L16" s="35">
        <v>12</v>
      </c>
      <c r="M16" s="35">
        <v>13</v>
      </c>
      <c r="N16" s="35">
        <v>14</v>
      </c>
      <c r="O16" s="36">
        <v>15</v>
      </c>
      <c r="P16" s="35">
        <v>16</v>
      </c>
      <c r="Q16" s="35">
        <v>17</v>
      </c>
      <c r="R16" s="35">
        <v>18</v>
      </c>
      <c r="S16" s="35">
        <v>19</v>
      </c>
      <c r="T16" s="36">
        <v>20</v>
      </c>
      <c r="U16" s="35">
        <v>21</v>
      </c>
      <c r="V16" s="35">
        <v>22</v>
      </c>
      <c r="W16" s="35">
        <v>23</v>
      </c>
      <c r="X16" s="35">
        <v>24</v>
      </c>
      <c r="Y16" s="37">
        <v>25</v>
      </c>
      <c r="Z16" s="145"/>
    </row>
    <row r="17" spans="1:26" ht="27.9" customHeight="1" thickBot="1">
      <c r="A17" s="39"/>
      <c r="B17" s="40"/>
      <c r="C17" s="40"/>
      <c r="D17" s="40"/>
      <c r="E17" s="40"/>
      <c r="F17" s="40"/>
      <c r="G17" s="40"/>
      <c r="H17" s="40"/>
      <c r="I17" s="40"/>
      <c r="J17" s="40"/>
      <c r="K17" s="40"/>
      <c r="L17" s="40"/>
      <c r="M17" s="40"/>
      <c r="N17" s="40"/>
      <c r="O17" s="40"/>
      <c r="P17" s="40"/>
      <c r="Q17" s="40"/>
      <c r="R17" s="40"/>
      <c r="S17" s="40"/>
      <c r="T17" s="40"/>
      <c r="U17" s="40"/>
      <c r="V17" s="40"/>
      <c r="W17" s="40"/>
      <c r="X17" s="40"/>
      <c r="Y17" s="41"/>
      <c r="Z17" s="146"/>
    </row>
    <row r="19" spans="1:26" ht="15" thickBot="1">
      <c r="A19" s="43"/>
      <c r="B19" s="43"/>
      <c r="C19" s="43"/>
      <c r="D19" s="43"/>
      <c r="E19" s="43"/>
      <c r="F19" s="43"/>
      <c r="G19" s="43"/>
      <c r="H19" s="43"/>
      <c r="I19" s="43"/>
      <c r="J19" s="43"/>
      <c r="K19" s="43"/>
      <c r="L19" s="43"/>
      <c r="M19" s="43"/>
      <c r="N19" s="43"/>
      <c r="O19" s="43"/>
      <c r="P19" s="43"/>
      <c r="Q19" s="43"/>
      <c r="R19" s="43"/>
      <c r="S19" s="43"/>
      <c r="T19" s="43"/>
      <c r="U19" s="43"/>
      <c r="V19" s="43"/>
      <c r="W19" s="43"/>
      <c r="X19" s="43"/>
      <c r="Y19" s="43"/>
      <c r="Z19" s="43"/>
    </row>
    <row r="20" spans="1:26">
      <c r="A20" s="125" t="str">
        <f>$A$2</f>
        <v xml:space="preserve">Střelnice Smrček, 23.4.2017, </v>
      </c>
      <c r="B20" s="126"/>
      <c r="C20" s="126"/>
      <c r="D20" s="126"/>
      <c r="E20" s="126"/>
      <c r="F20" s="126"/>
      <c r="G20" s="126"/>
      <c r="H20" s="126"/>
      <c r="I20" s="126"/>
      <c r="J20" s="126"/>
      <c r="K20" s="126"/>
      <c r="L20" s="126"/>
      <c r="M20" s="126"/>
      <c r="N20" s="126"/>
      <c r="O20" s="126"/>
      <c r="P20" s="126"/>
      <c r="Q20" s="126"/>
      <c r="R20" s="126"/>
      <c r="S20" s="126"/>
      <c r="T20" s="126"/>
      <c r="U20" s="126"/>
      <c r="V20" s="126"/>
      <c r="W20" s="126"/>
      <c r="X20" s="126"/>
      <c r="Y20" s="127"/>
      <c r="Z20" s="128"/>
    </row>
    <row r="21" spans="1:26" ht="17.399999999999999">
      <c r="A21" s="129" t="str">
        <f>$A$3</f>
        <v>Start. č.  41</v>
      </c>
      <c r="B21" s="130"/>
      <c r="C21" s="130"/>
      <c r="D21" s="130"/>
      <c r="E21" s="130"/>
      <c r="F21" s="130" t="str">
        <f>$F$3</f>
        <v>Podsedník Vladislav</v>
      </c>
      <c r="G21" s="130"/>
      <c r="H21" s="130"/>
      <c r="I21" s="130"/>
      <c r="J21" s="130"/>
      <c r="K21" s="130"/>
      <c r="L21" s="130"/>
      <c r="M21" s="130"/>
      <c r="N21" s="130"/>
      <c r="O21" s="130"/>
      <c r="P21" s="130" t="str">
        <f>'Evidence střelců a nástřel'!$L$6</f>
        <v>Disc. 7</v>
      </c>
      <c r="Q21" s="130"/>
      <c r="R21" s="130"/>
      <c r="S21" s="130"/>
      <c r="T21" s="130"/>
      <c r="U21" s="130"/>
      <c r="V21" s="130"/>
      <c r="W21" s="130"/>
      <c r="X21" s="130"/>
      <c r="Y21" s="131"/>
      <c r="Z21" s="132"/>
    </row>
    <row r="22" spans="1:26">
      <c r="A22" s="34">
        <v>1</v>
      </c>
      <c r="B22" s="35">
        <v>2</v>
      </c>
      <c r="C22" s="35">
        <v>3</v>
      </c>
      <c r="D22" s="35">
        <v>4</v>
      </c>
      <c r="E22" s="36">
        <v>5</v>
      </c>
      <c r="F22" s="35">
        <v>6</v>
      </c>
      <c r="G22" s="35">
        <v>7</v>
      </c>
      <c r="H22" s="35">
        <v>8</v>
      </c>
      <c r="I22" s="35">
        <v>9</v>
      </c>
      <c r="J22" s="36">
        <v>10</v>
      </c>
      <c r="K22" s="35">
        <v>11</v>
      </c>
      <c r="L22" s="35">
        <v>12</v>
      </c>
      <c r="M22" s="35">
        <v>13</v>
      </c>
      <c r="N22" s="35">
        <v>14</v>
      </c>
      <c r="O22" s="36">
        <v>15</v>
      </c>
      <c r="P22" s="35">
        <v>16</v>
      </c>
      <c r="Q22" s="35">
        <v>17</v>
      </c>
      <c r="R22" s="35">
        <v>18</v>
      </c>
      <c r="S22" s="35">
        <v>19</v>
      </c>
      <c r="T22" s="36">
        <v>20</v>
      </c>
      <c r="U22" s="35">
        <v>21</v>
      </c>
      <c r="V22" s="35">
        <v>22</v>
      </c>
      <c r="W22" s="35">
        <v>23</v>
      </c>
      <c r="X22" s="35">
        <v>24</v>
      </c>
      <c r="Y22" s="37">
        <v>25</v>
      </c>
      <c r="Z22" s="145"/>
    </row>
    <row r="23" spans="1:26" ht="27.9" customHeight="1" thickBot="1">
      <c r="A23" s="39"/>
      <c r="B23" s="40"/>
      <c r="C23" s="40"/>
      <c r="D23" s="40"/>
      <c r="E23" s="40"/>
      <c r="F23" s="40"/>
      <c r="G23" s="40"/>
      <c r="H23" s="40"/>
      <c r="I23" s="40"/>
      <c r="J23" s="40"/>
      <c r="K23" s="40"/>
      <c r="L23" s="40"/>
      <c r="M23" s="40"/>
      <c r="N23" s="40"/>
      <c r="O23" s="40"/>
      <c r="P23" s="40"/>
      <c r="Q23" s="40"/>
      <c r="R23" s="40"/>
      <c r="S23" s="40"/>
      <c r="T23" s="40"/>
      <c r="U23" s="40"/>
      <c r="V23" s="40"/>
      <c r="W23" s="40"/>
      <c r="X23" s="40"/>
      <c r="Y23" s="41"/>
      <c r="Z23" s="146"/>
    </row>
    <row r="25" spans="1:26" ht="15" thickBot="1">
      <c r="A25" s="43"/>
      <c r="B25" s="43"/>
      <c r="C25" s="43"/>
      <c r="D25" s="43"/>
      <c r="E25" s="43"/>
      <c r="F25" s="43"/>
      <c r="G25" s="43"/>
      <c r="H25" s="43"/>
      <c r="I25" s="43"/>
      <c r="J25" s="43"/>
      <c r="K25" s="43"/>
      <c r="L25" s="43"/>
      <c r="M25" s="43"/>
      <c r="N25" s="43"/>
      <c r="O25" s="43"/>
      <c r="P25" s="43"/>
      <c r="Q25" s="43"/>
      <c r="R25" s="43"/>
      <c r="S25" s="43"/>
      <c r="T25" s="43"/>
      <c r="U25" s="43"/>
      <c r="V25" s="43"/>
      <c r="W25" s="43"/>
      <c r="X25" s="43"/>
      <c r="Y25" s="43"/>
      <c r="Z25" s="43"/>
    </row>
    <row r="26" spans="1:26">
      <c r="A26" s="141" t="str">
        <f>$A$2</f>
        <v xml:space="preserve">Střelnice Smrček, 23.4.2017, </v>
      </c>
      <c r="B26" s="142"/>
      <c r="C26" s="142"/>
      <c r="D26" s="142"/>
      <c r="E26" s="142"/>
      <c r="F26" s="142"/>
      <c r="G26" s="142"/>
      <c r="H26" s="142"/>
      <c r="I26" s="142"/>
      <c r="J26" s="142"/>
      <c r="K26" s="142"/>
      <c r="L26" s="142"/>
      <c r="M26" s="142"/>
      <c r="N26" s="142"/>
      <c r="O26" s="142"/>
      <c r="P26" s="142"/>
      <c r="Q26" s="142"/>
      <c r="R26" s="142"/>
      <c r="S26" s="142"/>
      <c r="T26" s="142"/>
      <c r="U26" s="142"/>
      <c r="V26" s="142"/>
      <c r="W26" s="142"/>
      <c r="X26" s="142"/>
      <c r="Y26" s="142"/>
      <c r="Z26" s="143"/>
    </row>
    <row r="27" spans="1:26" ht="17.399999999999999">
      <c r="A27" s="129" t="str">
        <f>$A$3</f>
        <v>Start. č.  41</v>
      </c>
      <c r="B27" s="130"/>
      <c r="C27" s="130"/>
      <c r="D27" s="130"/>
      <c r="E27" s="130"/>
      <c r="F27" s="130" t="str">
        <f>$F$3</f>
        <v>Podsedník Vladislav</v>
      </c>
      <c r="G27" s="130"/>
      <c r="H27" s="130"/>
      <c r="I27" s="130"/>
      <c r="J27" s="130"/>
      <c r="K27" s="130"/>
      <c r="L27" s="130"/>
      <c r="M27" s="130"/>
      <c r="N27" s="130"/>
      <c r="O27" s="130"/>
      <c r="P27" s="130" t="str">
        <f>'Evidence střelců a nástřel'!$K$6</f>
        <v>Disc. 6</v>
      </c>
      <c r="Q27" s="130"/>
      <c r="R27" s="130"/>
      <c r="S27" s="130"/>
      <c r="T27" s="130"/>
      <c r="U27" s="130"/>
      <c r="V27" s="130"/>
      <c r="W27" s="130"/>
      <c r="X27" s="130"/>
      <c r="Y27" s="131"/>
      <c r="Z27" s="132"/>
    </row>
    <row r="28" spans="1:26">
      <c r="A28" s="34">
        <v>1</v>
      </c>
      <c r="B28" s="35">
        <v>2</v>
      </c>
      <c r="C28" s="35">
        <v>3</v>
      </c>
      <c r="D28" s="35">
        <v>4</v>
      </c>
      <c r="E28" s="36">
        <v>5</v>
      </c>
      <c r="F28" s="35">
        <v>6</v>
      </c>
      <c r="G28" s="35">
        <v>7</v>
      </c>
      <c r="H28" s="35">
        <v>8</v>
      </c>
      <c r="I28" s="35">
        <v>9</v>
      </c>
      <c r="J28" s="36">
        <v>10</v>
      </c>
      <c r="K28" s="35">
        <v>11</v>
      </c>
      <c r="L28" s="35">
        <v>12</v>
      </c>
      <c r="M28" s="35">
        <v>13</v>
      </c>
      <c r="N28" s="35">
        <v>14</v>
      </c>
      <c r="O28" s="36">
        <v>15</v>
      </c>
      <c r="P28" s="35">
        <v>16</v>
      </c>
      <c r="Q28" s="35">
        <v>17</v>
      </c>
      <c r="R28" s="35">
        <v>18</v>
      </c>
      <c r="S28" s="35">
        <v>19</v>
      </c>
      <c r="T28" s="36">
        <v>20</v>
      </c>
      <c r="U28" s="35">
        <v>21</v>
      </c>
      <c r="V28" s="35">
        <v>22</v>
      </c>
      <c r="W28" s="35">
        <v>23</v>
      </c>
      <c r="X28" s="35">
        <v>24</v>
      </c>
      <c r="Y28" s="37">
        <v>25</v>
      </c>
      <c r="Z28" s="145"/>
    </row>
    <row r="29" spans="1:26" ht="27.9" customHeight="1" thickBot="1">
      <c r="A29" s="39"/>
      <c r="B29" s="40"/>
      <c r="C29" s="40"/>
      <c r="D29" s="40"/>
      <c r="E29" s="40"/>
      <c r="F29" s="40"/>
      <c r="G29" s="40"/>
      <c r="H29" s="40"/>
      <c r="I29" s="40"/>
      <c r="J29" s="40"/>
      <c r="K29" s="40"/>
      <c r="L29" s="40"/>
      <c r="M29" s="40"/>
      <c r="N29" s="40"/>
      <c r="O29" s="40"/>
      <c r="P29" s="40"/>
      <c r="Q29" s="40"/>
      <c r="R29" s="40"/>
      <c r="S29" s="40"/>
      <c r="T29" s="40"/>
      <c r="U29" s="40"/>
      <c r="V29" s="40"/>
      <c r="W29" s="40"/>
      <c r="X29" s="40"/>
      <c r="Y29" s="41"/>
      <c r="Z29" s="146"/>
    </row>
    <row r="31" spans="1:26" ht="15" thickBot="1">
      <c r="A31" s="43"/>
      <c r="B31" s="43"/>
      <c r="C31" s="43"/>
      <c r="D31" s="43"/>
      <c r="E31" s="43"/>
      <c r="F31" s="43"/>
      <c r="G31" s="43"/>
      <c r="H31" s="43"/>
      <c r="I31" s="43"/>
      <c r="J31" s="43"/>
      <c r="K31" s="43"/>
      <c r="L31" s="43"/>
      <c r="M31" s="43"/>
      <c r="N31" s="43"/>
      <c r="O31" s="43"/>
      <c r="P31" s="43"/>
      <c r="Q31" s="43"/>
      <c r="R31" s="43"/>
      <c r="S31" s="43"/>
      <c r="T31" s="43"/>
      <c r="U31" s="43"/>
      <c r="V31" s="43"/>
      <c r="W31" s="43"/>
      <c r="X31" s="43"/>
      <c r="Y31" s="43"/>
      <c r="Z31" s="43"/>
    </row>
    <row r="32" spans="1:26">
      <c r="A32" s="125" t="str">
        <f>$A$2</f>
        <v xml:space="preserve">Střelnice Smrček, 23.4.2017, </v>
      </c>
      <c r="B32" s="126"/>
      <c r="C32" s="126"/>
      <c r="D32" s="126"/>
      <c r="E32" s="126"/>
      <c r="F32" s="126"/>
      <c r="G32" s="126"/>
      <c r="H32" s="126"/>
      <c r="I32" s="126"/>
      <c r="J32" s="126"/>
      <c r="K32" s="126"/>
      <c r="L32" s="126"/>
      <c r="M32" s="126"/>
      <c r="N32" s="126"/>
      <c r="O32" s="126"/>
      <c r="P32" s="126"/>
      <c r="Q32" s="126"/>
      <c r="R32" s="126"/>
      <c r="S32" s="126"/>
      <c r="T32" s="126"/>
      <c r="U32" s="126"/>
      <c r="V32" s="126"/>
      <c r="W32" s="126"/>
      <c r="X32" s="126"/>
      <c r="Y32" s="127"/>
      <c r="Z32" s="128"/>
    </row>
    <row r="33" spans="1:26" ht="17.399999999999999">
      <c r="A33" s="129" t="str">
        <f>$A$3</f>
        <v>Start. č.  41</v>
      </c>
      <c r="B33" s="130"/>
      <c r="C33" s="130"/>
      <c r="D33" s="130"/>
      <c r="E33" s="130"/>
      <c r="F33" s="130" t="str">
        <f>$F$3</f>
        <v>Podsedník Vladislav</v>
      </c>
      <c r="G33" s="130"/>
      <c r="H33" s="130"/>
      <c r="I33" s="130"/>
      <c r="J33" s="130"/>
      <c r="K33" s="130"/>
      <c r="L33" s="130"/>
      <c r="M33" s="130"/>
      <c r="N33" s="130"/>
      <c r="O33" s="130"/>
      <c r="P33" s="130" t="str">
        <f>'Evidence střelců a nástřel'!$J$6</f>
        <v>Disc. 5</v>
      </c>
      <c r="Q33" s="130"/>
      <c r="R33" s="130"/>
      <c r="S33" s="130"/>
      <c r="T33" s="130"/>
      <c r="U33" s="130"/>
      <c r="V33" s="130"/>
      <c r="W33" s="130"/>
      <c r="X33" s="130"/>
      <c r="Y33" s="131"/>
      <c r="Z33" s="132"/>
    </row>
    <row r="34" spans="1:26">
      <c r="A34" s="34">
        <v>1</v>
      </c>
      <c r="B34" s="35">
        <v>2</v>
      </c>
      <c r="C34" s="35">
        <v>3</v>
      </c>
      <c r="D34" s="35">
        <v>4</v>
      </c>
      <c r="E34" s="36">
        <v>5</v>
      </c>
      <c r="F34" s="35">
        <v>6</v>
      </c>
      <c r="G34" s="35">
        <v>7</v>
      </c>
      <c r="H34" s="35">
        <v>8</v>
      </c>
      <c r="I34" s="35">
        <v>9</v>
      </c>
      <c r="J34" s="36">
        <v>10</v>
      </c>
      <c r="K34" s="35">
        <v>11</v>
      </c>
      <c r="L34" s="35">
        <v>12</v>
      </c>
      <c r="M34" s="35">
        <v>13</v>
      </c>
      <c r="N34" s="35">
        <v>14</v>
      </c>
      <c r="O34" s="36">
        <v>15</v>
      </c>
      <c r="P34" s="35">
        <v>16</v>
      </c>
      <c r="Q34" s="35">
        <v>17</v>
      </c>
      <c r="R34" s="35">
        <v>18</v>
      </c>
      <c r="S34" s="35">
        <v>19</v>
      </c>
      <c r="T34" s="36">
        <v>20</v>
      </c>
      <c r="U34" s="35">
        <v>21</v>
      </c>
      <c r="V34" s="35">
        <v>22</v>
      </c>
      <c r="W34" s="35">
        <v>23</v>
      </c>
      <c r="X34" s="35">
        <v>24</v>
      </c>
      <c r="Y34" s="37">
        <v>25</v>
      </c>
      <c r="Z34" s="145"/>
    </row>
    <row r="35" spans="1:26" ht="27.9" customHeight="1" thickBot="1">
      <c r="A35" s="39"/>
      <c r="B35" s="40"/>
      <c r="C35" s="40"/>
      <c r="D35" s="40"/>
      <c r="E35" s="40"/>
      <c r="F35" s="40"/>
      <c r="G35" s="40"/>
      <c r="H35" s="40"/>
      <c r="I35" s="40"/>
      <c r="J35" s="40"/>
      <c r="K35" s="40"/>
      <c r="L35" s="40"/>
      <c r="M35" s="40"/>
      <c r="N35" s="40"/>
      <c r="O35" s="40"/>
      <c r="P35" s="40"/>
      <c r="Q35" s="40"/>
      <c r="R35" s="40"/>
      <c r="S35" s="40"/>
      <c r="T35" s="40"/>
      <c r="U35" s="40"/>
      <c r="V35" s="40"/>
      <c r="W35" s="40"/>
      <c r="X35" s="40"/>
      <c r="Y35" s="41"/>
      <c r="Z35" s="146"/>
    </row>
    <row r="37" spans="1:26" ht="15" thickBot="1">
      <c r="A37" s="43"/>
      <c r="B37" s="43"/>
      <c r="C37" s="43"/>
      <c r="D37" s="43"/>
      <c r="E37" s="43"/>
      <c r="F37" s="43"/>
      <c r="G37" s="43"/>
      <c r="H37" s="43"/>
      <c r="I37" s="43"/>
      <c r="J37" s="43"/>
      <c r="K37" s="43"/>
      <c r="L37" s="43"/>
      <c r="M37" s="43"/>
      <c r="N37" s="43"/>
      <c r="O37" s="43"/>
      <c r="P37" s="43"/>
      <c r="Q37" s="43"/>
      <c r="R37" s="43"/>
      <c r="S37" s="43"/>
      <c r="T37" s="43"/>
      <c r="U37" s="43"/>
      <c r="V37" s="43"/>
      <c r="W37" s="43"/>
      <c r="X37" s="43"/>
      <c r="Y37" s="43"/>
      <c r="Z37" s="43"/>
    </row>
    <row r="38" spans="1:26">
      <c r="A38" s="125" t="str">
        <f>$A$2</f>
        <v xml:space="preserve">Střelnice Smrček, 23.4.2017, </v>
      </c>
      <c r="B38" s="126"/>
      <c r="C38" s="126"/>
      <c r="D38" s="126"/>
      <c r="E38" s="126"/>
      <c r="F38" s="126"/>
      <c r="G38" s="126"/>
      <c r="H38" s="126"/>
      <c r="I38" s="126"/>
      <c r="J38" s="126"/>
      <c r="K38" s="126"/>
      <c r="L38" s="126"/>
      <c r="M38" s="126"/>
      <c r="N38" s="126"/>
      <c r="O38" s="126"/>
      <c r="P38" s="126"/>
      <c r="Q38" s="126"/>
      <c r="R38" s="126"/>
      <c r="S38" s="126"/>
      <c r="T38" s="126"/>
      <c r="U38" s="126"/>
      <c r="V38" s="126"/>
      <c r="W38" s="126"/>
      <c r="X38" s="126"/>
      <c r="Y38" s="127"/>
      <c r="Z38" s="128"/>
    </row>
    <row r="39" spans="1:26" ht="17.399999999999999">
      <c r="A39" s="129" t="str">
        <f>$A$3</f>
        <v>Start. č.  41</v>
      </c>
      <c r="B39" s="130"/>
      <c r="C39" s="130"/>
      <c r="D39" s="130"/>
      <c r="E39" s="130"/>
      <c r="F39" s="130" t="str">
        <f>$F$3</f>
        <v>Podsedník Vladislav</v>
      </c>
      <c r="G39" s="130"/>
      <c r="H39" s="130"/>
      <c r="I39" s="130"/>
      <c r="J39" s="130"/>
      <c r="K39" s="130"/>
      <c r="L39" s="130"/>
      <c r="M39" s="130"/>
      <c r="N39" s="130"/>
      <c r="O39" s="130"/>
      <c r="P39" s="130" t="str">
        <f>'Evidence střelců a nástřel'!$I$6</f>
        <v>Disc. 4</v>
      </c>
      <c r="Q39" s="130"/>
      <c r="R39" s="130"/>
      <c r="S39" s="130"/>
      <c r="T39" s="130"/>
      <c r="U39" s="130"/>
      <c r="V39" s="130"/>
      <c r="W39" s="130"/>
      <c r="X39" s="130"/>
      <c r="Y39" s="131"/>
      <c r="Z39" s="132"/>
    </row>
    <row r="40" spans="1:26">
      <c r="A40" s="34">
        <v>1</v>
      </c>
      <c r="B40" s="35">
        <v>2</v>
      </c>
      <c r="C40" s="35">
        <v>3</v>
      </c>
      <c r="D40" s="35">
        <v>4</v>
      </c>
      <c r="E40" s="36">
        <v>5</v>
      </c>
      <c r="F40" s="35">
        <v>6</v>
      </c>
      <c r="G40" s="35">
        <v>7</v>
      </c>
      <c r="H40" s="35">
        <v>8</v>
      </c>
      <c r="I40" s="35">
        <v>9</v>
      </c>
      <c r="J40" s="36">
        <v>10</v>
      </c>
      <c r="K40" s="35">
        <v>11</v>
      </c>
      <c r="L40" s="35">
        <v>12</v>
      </c>
      <c r="M40" s="35">
        <v>13</v>
      </c>
      <c r="N40" s="35">
        <v>14</v>
      </c>
      <c r="O40" s="36">
        <v>15</v>
      </c>
      <c r="P40" s="35">
        <v>16</v>
      </c>
      <c r="Q40" s="35">
        <v>17</v>
      </c>
      <c r="R40" s="35">
        <v>18</v>
      </c>
      <c r="S40" s="35">
        <v>19</v>
      </c>
      <c r="T40" s="36">
        <v>20</v>
      </c>
      <c r="U40" s="35">
        <v>21</v>
      </c>
      <c r="V40" s="35">
        <v>22</v>
      </c>
      <c r="W40" s="35">
        <v>23</v>
      </c>
      <c r="X40" s="35">
        <v>24</v>
      </c>
      <c r="Y40" s="37">
        <v>25</v>
      </c>
      <c r="Z40" s="145"/>
    </row>
    <row r="41" spans="1:26" ht="27.9" customHeight="1" thickBot="1">
      <c r="A41" s="39"/>
      <c r="B41" s="40"/>
      <c r="C41" s="40"/>
      <c r="D41" s="40"/>
      <c r="E41" s="40"/>
      <c r="F41" s="40"/>
      <c r="G41" s="40"/>
      <c r="H41" s="40"/>
      <c r="I41" s="40"/>
      <c r="J41" s="40"/>
      <c r="K41" s="40"/>
      <c r="L41" s="40"/>
      <c r="M41" s="40"/>
      <c r="N41" s="40"/>
      <c r="O41" s="40"/>
      <c r="P41" s="40"/>
      <c r="Q41" s="40"/>
      <c r="R41" s="40"/>
      <c r="S41" s="40"/>
      <c r="T41" s="40"/>
      <c r="U41" s="40"/>
      <c r="V41" s="40"/>
      <c r="W41" s="40"/>
      <c r="X41" s="40"/>
      <c r="Y41" s="41"/>
      <c r="Z41" s="146"/>
    </row>
    <row r="43" spans="1:26" ht="15" thickBot="1">
      <c r="A43" s="43"/>
      <c r="B43" s="43"/>
      <c r="C43" s="43"/>
      <c r="D43" s="43"/>
      <c r="E43" s="43"/>
      <c r="F43" s="43"/>
      <c r="G43" s="43"/>
      <c r="H43" s="43"/>
      <c r="I43" s="43"/>
      <c r="J43" s="43"/>
      <c r="K43" s="43"/>
      <c r="L43" s="43"/>
      <c r="M43" s="43"/>
      <c r="N43" s="43"/>
      <c r="O43" s="43"/>
      <c r="P43" s="43"/>
      <c r="Q43" s="43"/>
      <c r="R43" s="43"/>
      <c r="S43" s="43"/>
      <c r="T43" s="43"/>
      <c r="U43" s="43"/>
      <c r="V43" s="43"/>
      <c r="W43" s="43"/>
      <c r="X43" s="43"/>
      <c r="Y43" s="43"/>
      <c r="Z43" s="43"/>
    </row>
    <row r="44" spans="1:26">
      <c r="A44" s="125" t="str">
        <f>$A$2</f>
        <v xml:space="preserve">Střelnice Smrček, 23.4.2017, </v>
      </c>
      <c r="B44" s="126"/>
      <c r="C44" s="126"/>
      <c r="D44" s="126"/>
      <c r="E44" s="126"/>
      <c r="F44" s="126"/>
      <c r="G44" s="126"/>
      <c r="H44" s="126"/>
      <c r="I44" s="126"/>
      <c r="J44" s="126"/>
      <c r="K44" s="126"/>
      <c r="L44" s="126"/>
      <c r="M44" s="126"/>
      <c r="N44" s="126"/>
      <c r="O44" s="126"/>
      <c r="P44" s="126"/>
      <c r="Q44" s="126"/>
      <c r="R44" s="126"/>
      <c r="S44" s="126"/>
      <c r="T44" s="126"/>
      <c r="U44" s="126"/>
      <c r="V44" s="126"/>
      <c r="W44" s="126"/>
      <c r="X44" s="126"/>
      <c r="Y44" s="127"/>
      <c r="Z44" s="128"/>
    </row>
    <row r="45" spans="1:26" ht="17.399999999999999">
      <c r="A45" s="129" t="str">
        <f>$A$3</f>
        <v>Start. č.  41</v>
      </c>
      <c r="B45" s="130"/>
      <c r="C45" s="130"/>
      <c r="D45" s="130"/>
      <c r="E45" s="130"/>
      <c r="F45" s="130" t="str">
        <f>$F$3</f>
        <v>Podsedník Vladislav</v>
      </c>
      <c r="G45" s="130"/>
      <c r="H45" s="130"/>
      <c r="I45" s="130"/>
      <c r="J45" s="130"/>
      <c r="K45" s="130"/>
      <c r="L45" s="130"/>
      <c r="M45" s="130"/>
      <c r="N45" s="130"/>
      <c r="O45" s="130"/>
      <c r="P45" s="130" t="str">
        <f>'Evidence střelců a nástřel'!$H$6</f>
        <v>Disc. 3</v>
      </c>
      <c r="Q45" s="130"/>
      <c r="R45" s="130"/>
      <c r="S45" s="130"/>
      <c r="T45" s="130"/>
      <c r="U45" s="130"/>
      <c r="V45" s="130"/>
      <c r="W45" s="130"/>
      <c r="X45" s="130"/>
      <c r="Y45" s="131"/>
      <c r="Z45" s="132"/>
    </row>
    <row r="46" spans="1:26">
      <c r="A46" s="34">
        <v>1</v>
      </c>
      <c r="B46" s="35">
        <v>2</v>
      </c>
      <c r="C46" s="35">
        <v>3</v>
      </c>
      <c r="D46" s="35">
        <v>4</v>
      </c>
      <c r="E46" s="36">
        <v>5</v>
      </c>
      <c r="F46" s="35">
        <v>6</v>
      </c>
      <c r="G46" s="35">
        <v>7</v>
      </c>
      <c r="H46" s="35">
        <v>8</v>
      </c>
      <c r="I46" s="35">
        <v>9</v>
      </c>
      <c r="J46" s="36">
        <v>10</v>
      </c>
      <c r="K46" s="35">
        <v>11</v>
      </c>
      <c r="L46" s="35">
        <v>12</v>
      </c>
      <c r="M46" s="35">
        <v>13</v>
      </c>
      <c r="N46" s="35">
        <v>14</v>
      </c>
      <c r="O46" s="36">
        <v>15</v>
      </c>
      <c r="P46" s="35">
        <v>16</v>
      </c>
      <c r="Q46" s="35">
        <v>17</v>
      </c>
      <c r="R46" s="35">
        <v>18</v>
      </c>
      <c r="S46" s="35">
        <v>19</v>
      </c>
      <c r="T46" s="36">
        <v>20</v>
      </c>
      <c r="U46" s="35">
        <v>21</v>
      </c>
      <c r="V46" s="35">
        <v>22</v>
      </c>
      <c r="W46" s="35">
        <v>23</v>
      </c>
      <c r="X46" s="35">
        <v>24</v>
      </c>
      <c r="Y46" s="37">
        <v>25</v>
      </c>
      <c r="Z46" s="145"/>
    </row>
    <row r="47" spans="1:26" ht="27.9" customHeight="1" thickBot="1">
      <c r="A47" s="39"/>
      <c r="B47" s="40"/>
      <c r="C47" s="40"/>
      <c r="D47" s="40"/>
      <c r="E47" s="40"/>
      <c r="F47" s="40"/>
      <c r="G47" s="40"/>
      <c r="H47" s="40"/>
      <c r="I47" s="40"/>
      <c r="J47" s="40"/>
      <c r="K47" s="40"/>
      <c r="L47" s="40"/>
      <c r="M47" s="40"/>
      <c r="N47" s="40"/>
      <c r="O47" s="40"/>
      <c r="P47" s="40"/>
      <c r="Q47" s="40"/>
      <c r="R47" s="40"/>
      <c r="S47" s="40"/>
      <c r="T47" s="40"/>
      <c r="U47" s="40"/>
      <c r="V47" s="40"/>
      <c r="W47" s="40"/>
      <c r="X47" s="40"/>
      <c r="Y47" s="41"/>
      <c r="Z47" s="146"/>
    </row>
    <row r="49" spans="1:26" ht="15" thickBot="1">
      <c r="A49" s="43"/>
      <c r="B49" s="43"/>
      <c r="C49" s="43"/>
      <c r="D49" s="43"/>
      <c r="E49" s="43"/>
      <c r="F49" s="43"/>
      <c r="G49" s="43"/>
      <c r="H49" s="43"/>
      <c r="I49" s="43"/>
      <c r="J49" s="43"/>
      <c r="K49" s="43"/>
      <c r="L49" s="43"/>
      <c r="M49" s="43"/>
      <c r="N49" s="43"/>
      <c r="O49" s="43"/>
      <c r="P49" s="43"/>
      <c r="Q49" s="43"/>
      <c r="R49" s="43"/>
      <c r="S49" s="43"/>
      <c r="T49" s="43"/>
      <c r="U49" s="43"/>
      <c r="V49" s="43"/>
      <c r="W49" s="43"/>
      <c r="X49" s="43"/>
      <c r="Y49" s="43"/>
      <c r="Z49" s="43"/>
    </row>
    <row r="50" spans="1:26">
      <c r="A50" s="125" t="str">
        <f>$A$2</f>
        <v xml:space="preserve">Střelnice Smrček, 23.4.2017, </v>
      </c>
      <c r="B50" s="126"/>
      <c r="C50" s="126"/>
      <c r="D50" s="126"/>
      <c r="E50" s="126"/>
      <c r="F50" s="126"/>
      <c r="G50" s="126"/>
      <c r="H50" s="126"/>
      <c r="I50" s="126"/>
      <c r="J50" s="126"/>
      <c r="K50" s="126"/>
      <c r="L50" s="126"/>
      <c r="M50" s="126"/>
      <c r="N50" s="126"/>
      <c r="O50" s="126"/>
      <c r="P50" s="126"/>
      <c r="Q50" s="126"/>
      <c r="R50" s="126"/>
      <c r="S50" s="126"/>
      <c r="T50" s="126"/>
      <c r="U50" s="126"/>
      <c r="V50" s="126"/>
      <c r="W50" s="126"/>
      <c r="X50" s="126"/>
      <c r="Y50" s="127"/>
      <c r="Z50" s="128"/>
    </row>
    <row r="51" spans="1:26" ht="17.399999999999999">
      <c r="A51" s="129" t="str">
        <f>$A$3</f>
        <v>Start. č.  41</v>
      </c>
      <c r="B51" s="130"/>
      <c r="C51" s="130"/>
      <c r="D51" s="130"/>
      <c r="E51" s="130"/>
      <c r="F51" s="130" t="str">
        <f>$F$3</f>
        <v>Podsedník Vladislav</v>
      </c>
      <c r="G51" s="130"/>
      <c r="H51" s="130"/>
      <c r="I51" s="130"/>
      <c r="J51" s="130"/>
      <c r="K51" s="130"/>
      <c r="L51" s="130"/>
      <c r="M51" s="130"/>
      <c r="N51" s="130"/>
      <c r="O51" s="130"/>
      <c r="P51" s="130" t="str">
        <f>'Evidence střelců a nástřel'!$G$6</f>
        <v>Disc. 2</v>
      </c>
      <c r="Q51" s="130"/>
      <c r="R51" s="130"/>
      <c r="S51" s="130"/>
      <c r="T51" s="130"/>
      <c r="U51" s="130"/>
      <c r="V51" s="130"/>
      <c r="W51" s="130"/>
      <c r="X51" s="130"/>
      <c r="Y51" s="131"/>
      <c r="Z51" s="132"/>
    </row>
    <row r="52" spans="1:26">
      <c r="A52" s="34">
        <v>1</v>
      </c>
      <c r="B52" s="35">
        <v>2</v>
      </c>
      <c r="C52" s="35">
        <v>3</v>
      </c>
      <c r="D52" s="35">
        <v>4</v>
      </c>
      <c r="E52" s="36">
        <v>5</v>
      </c>
      <c r="F52" s="35">
        <v>6</v>
      </c>
      <c r="G52" s="35">
        <v>7</v>
      </c>
      <c r="H52" s="35">
        <v>8</v>
      </c>
      <c r="I52" s="35">
        <v>9</v>
      </c>
      <c r="J52" s="36">
        <v>10</v>
      </c>
      <c r="K52" s="35">
        <v>11</v>
      </c>
      <c r="L52" s="35">
        <v>12</v>
      </c>
      <c r="M52" s="35">
        <v>13</v>
      </c>
      <c r="N52" s="35">
        <v>14</v>
      </c>
      <c r="O52" s="36">
        <v>15</v>
      </c>
      <c r="P52" s="35">
        <v>16</v>
      </c>
      <c r="Q52" s="35">
        <v>17</v>
      </c>
      <c r="R52" s="35">
        <v>18</v>
      </c>
      <c r="S52" s="35">
        <v>19</v>
      </c>
      <c r="T52" s="36">
        <v>20</v>
      </c>
      <c r="U52" s="35">
        <v>21</v>
      </c>
      <c r="V52" s="35">
        <v>22</v>
      </c>
      <c r="W52" s="35">
        <v>23</v>
      </c>
      <c r="X52" s="35">
        <v>24</v>
      </c>
      <c r="Y52" s="37">
        <v>25</v>
      </c>
      <c r="Z52" s="145"/>
    </row>
    <row r="53" spans="1:26" ht="27.9" customHeight="1" thickBot="1">
      <c r="A53" s="39"/>
      <c r="B53" s="40"/>
      <c r="C53" s="40"/>
      <c r="D53" s="40"/>
      <c r="E53" s="40"/>
      <c r="F53" s="40"/>
      <c r="G53" s="40"/>
      <c r="H53" s="40"/>
      <c r="I53" s="40"/>
      <c r="J53" s="40"/>
      <c r="K53" s="40"/>
      <c r="L53" s="40"/>
      <c r="M53" s="40"/>
      <c r="N53" s="40"/>
      <c r="O53" s="40"/>
      <c r="P53" s="40"/>
      <c r="Q53" s="40"/>
      <c r="R53" s="40"/>
      <c r="S53" s="40"/>
      <c r="T53" s="40"/>
      <c r="U53" s="40"/>
      <c r="V53" s="40"/>
      <c r="W53" s="40"/>
      <c r="X53" s="40"/>
      <c r="Y53" s="41"/>
      <c r="Z53" s="146"/>
    </row>
    <row r="55" spans="1:26" ht="15" thickBot="1">
      <c r="A55" s="43"/>
      <c r="B55" s="43"/>
      <c r="C55" s="43"/>
      <c r="D55" s="43"/>
      <c r="E55" s="43"/>
      <c r="F55" s="43"/>
      <c r="G55" s="43"/>
      <c r="H55" s="43"/>
      <c r="I55" s="43"/>
      <c r="J55" s="43"/>
      <c r="K55" s="43"/>
      <c r="L55" s="43"/>
      <c r="M55" s="43"/>
      <c r="N55" s="43"/>
      <c r="O55" s="43"/>
      <c r="P55" s="43"/>
      <c r="Q55" s="43"/>
      <c r="R55" s="43"/>
      <c r="S55" s="43"/>
      <c r="T55" s="43"/>
      <c r="U55" s="43"/>
      <c r="V55" s="43"/>
      <c r="W55" s="43"/>
      <c r="X55" s="43"/>
      <c r="Y55" s="43"/>
      <c r="Z55" s="43"/>
    </row>
    <row r="56" spans="1:26">
      <c r="A56" s="125" t="str">
        <f>$A$2</f>
        <v xml:space="preserve">Střelnice Smrček, 23.4.2017, </v>
      </c>
      <c r="B56" s="126"/>
      <c r="C56" s="126"/>
      <c r="D56" s="126"/>
      <c r="E56" s="126"/>
      <c r="F56" s="126"/>
      <c r="G56" s="126"/>
      <c r="H56" s="126"/>
      <c r="I56" s="126"/>
      <c r="J56" s="126"/>
      <c r="K56" s="126"/>
      <c r="L56" s="126"/>
      <c r="M56" s="126"/>
      <c r="N56" s="126"/>
      <c r="O56" s="126"/>
      <c r="P56" s="126"/>
      <c r="Q56" s="126"/>
      <c r="R56" s="126"/>
      <c r="S56" s="126"/>
      <c r="T56" s="126"/>
      <c r="U56" s="126"/>
      <c r="V56" s="126"/>
      <c r="W56" s="126"/>
      <c r="X56" s="126"/>
      <c r="Y56" s="127"/>
      <c r="Z56" s="128"/>
    </row>
    <row r="57" spans="1:26" ht="17.399999999999999">
      <c r="A57" s="129" t="str">
        <f>$A$3</f>
        <v>Start. č.  41</v>
      </c>
      <c r="B57" s="130"/>
      <c r="C57" s="130"/>
      <c r="D57" s="130"/>
      <c r="E57" s="130"/>
      <c r="F57" s="130" t="str">
        <f>$F$3</f>
        <v>Podsedník Vladislav</v>
      </c>
      <c r="G57" s="130"/>
      <c r="H57" s="130"/>
      <c r="I57" s="130"/>
      <c r="J57" s="130"/>
      <c r="K57" s="130"/>
      <c r="L57" s="130"/>
      <c r="M57" s="130"/>
      <c r="N57" s="130"/>
      <c r="O57" s="130"/>
      <c r="P57" s="130" t="str">
        <f>'Evidence střelců a nástřel'!$F$6</f>
        <v>Disc. 1</v>
      </c>
      <c r="Q57" s="130"/>
      <c r="R57" s="130"/>
      <c r="S57" s="130"/>
      <c r="T57" s="130"/>
      <c r="U57" s="130"/>
      <c r="V57" s="130"/>
      <c r="W57" s="130"/>
      <c r="X57" s="130"/>
      <c r="Y57" s="131"/>
      <c r="Z57" s="132"/>
    </row>
    <row r="58" spans="1:26">
      <c r="A58" s="34">
        <v>1</v>
      </c>
      <c r="B58" s="35">
        <v>2</v>
      </c>
      <c r="C58" s="35">
        <v>3</v>
      </c>
      <c r="D58" s="35">
        <v>4</v>
      </c>
      <c r="E58" s="36">
        <v>5</v>
      </c>
      <c r="F58" s="35">
        <v>6</v>
      </c>
      <c r="G58" s="35">
        <v>7</v>
      </c>
      <c r="H58" s="35">
        <v>8</v>
      </c>
      <c r="I58" s="35">
        <v>9</v>
      </c>
      <c r="J58" s="36">
        <v>10</v>
      </c>
      <c r="K58" s="35">
        <v>11</v>
      </c>
      <c r="L58" s="35">
        <v>12</v>
      </c>
      <c r="M58" s="35">
        <v>13</v>
      </c>
      <c r="N58" s="35">
        <v>14</v>
      </c>
      <c r="O58" s="36">
        <v>15</v>
      </c>
      <c r="P58" s="35">
        <v>16</v>
      </c>
      <c r="Q58" s="35">
        <v>17</v>
      </c>
      <c r="R58" s="35">
        <v>18</v>
      </c>
      <c r="S58" s="35">
        <v>19</v>
      </c>
      <c r="T58" s="36">
        <v>20</v>
      </c>
      <c r="U58" s="35">
        <v>21</v>
      </c>
      <c r="V58" s="35">
        <v>22</v>
      </c>
      <c r="W58" s="35">
        <v>23</v>
      </c>
      <c r="X58" s="35">
        <v>24</v>
      </c>
      <c r="Y58" s="37">
        <v>25</v>
      </c>
      <c r="Z58" s="145"/>
    </row>
    <row r="59" spans="1:26" ht="27.9" customHeight="1" thickBot="1">
      <c r="A59" s="39"/>
      <c r="B59" s="40"/>
      <c r="C59" s="40"/>
      <c r="D59" s="40"/>
      <c r="E59" s="40"/>
      <c r="F59" s="40"/>
      <c r="G59" s="40"/>
      <c r="H59" s="40"/>
      <c r="I59" s="40"/>
      <c r="J59" s="40"/>
      <c r="K59" s="40"/>
      <c r="L59" s="40"/>
      <c r="M59" s="40"/>
      <c r="N59" s="40"/>
      <c r="O59" s="40"/>
      <c r="P59" s="40"/>
      <c r="Q59" s="40"/>
      <c r="R59" s="40"/>
      <c r="S59" s="40"/>
      <c r="T59" s="40"/>
      <c r="U59" s="40"/>
      <c r="V59" s="40"/>
      <c r="W59" s="40"/>
      <c r="X59" s="40"/>
      <c r="Y59" s="41"/>
      <c r="Z59" s="146"/>
    </row>
    <row r="62" spans="1:26" ht="15" thickBot="1"/>
    <row r="63" spans="1:26" ht="21" thickBot="1">
      <c r="A63" s="77" t="s">
        <v>117</v>
      </c>
      <c r="B63" s="77"/>
      <c r="C63" s="77"/>
      <c r="D63" s="77"/>
      <c r="E63" s="77"/>
      <c r="F63" s="77"/>
      <c r="G63" s="77"/>
      <c r="H63" s="77"/>
      <c r="I63" s="81"/>
      <c r="J63" s="116">
        <v>1</v>
      </c>
      <c r="K63" s="117"/>
      <c r="L63" s="118"/>
      <c r="M63" s="119" t="s">
        <v>118</v>
      </c>
      <c r="N63" s="119"/>
      <c r="O63" s="119"/>
      <c r="P63" s="119"/>
      <c r="Q63" s="119"/>
      <c r="R63" s="119"/>
      <c r="S63" s="119"/>
      <c r="T63" s="119"/>
      <c r="U63" s="119"/>
      <c r="V63" s="119"/>
      <c r="W63" s="119"/>
      <c r="X63" s="119"/>
      <c r="Y63" s="116"/>
      <c r="Z63" s="118"/>
    </row>
    <row r="64" spans="1:26">
      <c r="A64" s="44"/>
      <c r="B64" s="44"/>
      <c r="C64" s="44"/>
      <c r="D64" s="44"/>
      <c r="E64" s="44"/>
      <c r="F64" s="44"/>
      <c r="G64" s="44"/>
      <c r="H64" s="44"/>
      <c r="I64" s="44"/>
      <c r="J64" s="44"/>
      <c r="K64" s="44"/>
      <c r="L64" s="44"/>
      <c r="M64" s="44"/>
      <c r="N64" s="44"/>
      <c r="O64" s="44"/>
      <c r="P64" s="44"/>
      <c r="Q64" s="44"/>
      <c r="R64" s="44"/>
      <c r="S64" s="44"/>
      <c r="T64" s="44"/>
      <c r="U64" s="44"/>
      <c r="V64" s="44"/>
      <c r="W64" s="44"/>
      <c r="X64" s="44"/>
      <c r="Y64" s="44"/>
      <c r="Z64" s="44"/>
    </row>
    <row r="65" spans="1:26" ht="15">
      <c r="A65" s="133" t="str">
        <f>$A$2</f>
        <v xml:space="preserve">Střelnice Smrček, 23.4.2017, </v>
      </c>
      <c r="B65" s="133"/>
      <c r="C65" s="133"/>
      <c r="D65" s="133"/>
      <c r="E65" s="133"/>
      <c r="F65" s="133"/>
      <c r="G65" s="133"/>
      <c r="H65" s="133"/>
      <c r="I65" s="133"/>
      <c r="J65" s="133"/>
      <c r="K65" s="133"/>
      <c r="L65" s="133"/>
      <c r="M65" s="133"/>
      <c r="N65" s="133"/>
      <c r="O65" s="133"/>
      <c r="P65" s="133"/>
      <c r="Q65" s="133"/>
      <c r="R65" s="133"/>
      <c r="S65" s="133"/>
      <c r="T65" s="133"/>
      <c r="U65" s="133"/>
      <c r="V65" s="133"/>
      <c r="W65" s="133"/>
      <c r="X65" s="133"/>
      <c r="Y65" s="134"/>
      <c r="Z65" s="133"/>
    </row>
    <row r="66" spans="1:26" ht="20.399999999999999">
      <c r="A66" s="135" t="str">
        <f xml:space="preserve"> "Runda  č. " &amp; IF(Y63="",IF(ISNA(MATCH(J63,'Evidence střelců a nástřel'!$B$7:$B$107,0)), "", J63),J63)</f>
        <v>Runda  č. 1</v>
      </c>
      <c r="B66" s="136"/>
      <c r="C66" s="136"/>
      <c r="D66" s="136"/>
      <c r="E66" s="136"/>
      <c r="F66" s="136"/>
      <c r="G66" s="136"/>
      <c r="H66" s="136"/>
      <c r="I66" s="136"/>
      <c r="J66" s="136"/>
      <c r="K66" s="136"/>
      <c r="L66" s="137"/>
      <c r="M66" s="135" t="s">
        <v>111</v>
      </c>
      <c r="N66" s="136"/>
      <c r="O66" s="136"/>
      <c r="P66" s="136"/>
      <c r="Q66" s="136"/>
      <c r="R66" s="136"/>
      <c r="S66" s="136"/>
      <c r="T66" s="136"/>
      <c r="U66" s="136"/>
      <c r="V66" s="136"/>
      <c r="W66" s="136"/>
      <c r="X66" s="136"/>
      <c r="Y66" s="136"/>
      <c r="Z66" s="137"/>
    </row>
    <row r="67" spans="1:26" ht="18" thickBot="1">
      <c r="A67" s="138"/>
      <c r="B67" s="139"/>
      <c r="C67" s="139"/>
      <c r="D67" s="139"/>
      <c r="E67" s="139"/>
      <c r="F67" s="139"/>
      <c r="G67" s="139"/>
      <c r="H67" s="139"/>
      <c r="I67" s="139"/>
      <c r="J67" s="139"/>
      <c r="K67" s="139"/>
      <c r="L67" s="139"/>
      <c r="M67" s="139"/>
      <c r="N67" s="139"/>
      <c r="O67" s="139"/>
      <c r="P67" s="139"/>
      <c r="Q67" s="139"/>
      <c r="R67" s="139"/>
      <c r="S67" s="139"/>
      <c r="T67" s="139"/>
      <c r="U67" s="139"/>
      <c r="V67" s="139"/>
      <c r="W67" s="139"/>
      <c r="X67" s="139"/>
      <c r="Y67" s="139"/>
      <c r="Z67" s="140"/>
    </row>
    <row r="68" spans="1:26" ht="22.8">
      <c r="A68" s="106">
        <f>IF(Y63="",IF(ISNA(MATCH(J63, 'Evidence střelců a nástřel'!$B$7:$B$107,0)), "", INDEX('Evidence střelců a nástřel'!$A$7:$A$107, MATCH(J63,'Evidence střelců a nástřel'!$B$7:$B$107,0))),IF(ISNA(MATCH(Y63, 'Evidence střelců a nástřel'!$A$7:$A$107,0)), "", Y63))</f>
        <v>1</v>
      </c>
      <c r="B68" s="107"/>
      <c r="C68" s="107"/>
      <c r="D68" s="107"/>
      <c r="E68" s="108"/>
      <c r="F68" s="109" t="str">
        <f>IF(A68 &lt;&gt; "", INDEX('Evidence střelců a nástřel'!$E$7:$E$107,  MATCH(A68,'Evidence střelců a nástřel'!$A$7:$A$107,0)),"")</f>
        <v>Barvínek Michal, St.</v>
      </c>
      <c r="G68" s="110"/>
      <c r="H68" s="110"/>
      <c r="I68" s="110"/>
      <c r="J68" s="110"/>
      <c r="K68" s="110"/>
      <c r="L68" s="110"/>
      <c r="M68" s="110"/>
      <c r="N68" s="110"/>
      <c r="O68" s="110"/>
      <c r="P68" s="110"/>
      <c r="Q68" s="110"/>
      <c r="R68" s="110"/>
      <c r="S68" s="110"/>
      <c r="T68" s="110"/>
      <c r="U68" s="110"/>
      <c r="V68" s="110"/>
      <c r="W68" s="110"/>
      <c r="X68" s="110"/>
      <c r="Y68" s="110"/>
      <c r="Z68" s="111"/>
    </row>
    <row r="69" spans="1:26">
      <c r="A69" s="35">
        <v>1</v>
      </c>
      <c r="B69" s="35">
        <v>2</v>
      </c>
      <c r="C69" s="35">
        <v>3</v>
      </c>
      <c r="D69" s="35">
        <v>4</v>
      </c>
      <c r="E69" s="36">
        <v>5</v>
      </c>
      <c r="F69" s="35">
        <v>6</v>
      </c>
      <c r="G69" s="35">
        <v>7</v>
      </c>
      <c r="H69" s="35">
        <v>8</v>
      </c>
      <c r="I69" s="35">
        <v>9</v>
      </c>
      <c r="J69" s="36">
        <v>10</v>
      </c>
      <c r="K69" s="35">
        <v>11</v>
      </c>
      <c r="L69" s="35">
        <v>12</v>
      </c>
      <c r="M69" s="35">
        <v>13</v>
      </c>
      <c r="N69" s="35">
        <v>14</v>
      </c>
      <c r="O69" s="36">
        <v>15</v>
      </c>
      <c r="P69" s="35">
        <v>16</v>
      </c>
      <c r="Q69" s="35">
        <v>17</v>
      </c>
      <c r="R69" s="35">
        <v>18</v>
      </c>
      <c r="S69" s="35">
        <v>19</v>
      </c>
      <c r="T69" s="36">
        <v>20</v>
      </c>
      <c r="U69" s="35">
        <v>21</v>
      </c>
      <c r="V69" s="35">
        <v>22</v>
      </c>
      <c r="W69" s="35">
        <v>23</v>
      </c>
      <c r="X69" s="35">
        <v>24</v>
      </c>
      <c r="Y69" s="37">
        <v>25</v>
      </c>
      <c r="Z69" s="123"/>
    </row>
    <row r="70" spans="1:26" ht="27.9" customHeight="1" thickBot="1">
      <c r="A70" s="40"/>
      <c r="B70" s="40"/>
      <c r="C70" s="40"/>
      <c r="D70" s="40"/>
      <c r="E70" s="40"/>
      <c r="F70" s="40"/>
      <c r="G70" s="40"/>
      <c r="H70" s="40"/>
      <c r="I70" s="40"/>
      <c r="J70" s="40"/>
      <c r="K70" s="40"/>
      <c r="L70" s="40"/>
      <c r="M70" s="40"/>
      <c r="N70" s="40"/>
      <c r="O70" s="40"/>
      <c r="P70" s="40"/>
      <c r="Q70" s="40"/>
      <c r="R70" s="40"/>
      <c r="S70" s="40"/>
      <c r="T70" s="40"/>
      <c r="U70" s="40"/>
      <c r="V70" s="40"/>
      <c r="W70" s="40"/>
      <c r="X70" s="40"/>
      <c r="Y70" s="41"/>
      <c r="Z70" s="124"/>
    </row>
    <row r="71" spans="1:26">
      <c r="A71" s="67"/>
      <c r="B71" s="46"/>
      <c r="C71" s="46"/>
      <c r="D71" s="46"/>
      <c r="E71" s="46"/>
      <c r="F71" s="46"/>
      <c r="G71" s="46"/>
      <c r="H71" s="46"/>
      <c r="I71" s="46"/>
      <c r="J71" s="46"/>
      <c r="K71" s="46"/>
      <c r="L71" s="46"/>
      <c r="M71" s="46"/>
      <c r="N71" s="46"/>
      <c r="O71" s="46"/>
      <c r="P71" s="46"/>
      <c r="Q71" s="46"/>
      <c r="R71" s="46"/>
      <c r="S71" s="46"/>
      <c r="T71" s="46"/>
      <c r="U71" s="46"/>
      <c r="V71" s="46"/>
      <c r="W71" s="46"/>
      <c r="X71" s="46"/>
      <c r="Y71" s="46"/>
      <c r="Z71" s="68"/>
    </row>
    <row r="72" spans="1:26" ht="15" thickBot="1">
      <c r="A72" s="67"/>
      <c r="B72" s="46"/>
      <c r="C72" s="46"/>
      <c r="D72" s="46"/>
      <c r="E72" s="46"/>
      <c r="F72" s="46"/>
      <c r="G72" s="46"/>
      <c r="H72" s="46"/>
      <c r="I72" s="46"/>
      <c r="J72" s="46"/>
      <c r="K72" s="46"/>
      <c r="L72" s="46"/>
      <c r="M72" s="46"/>
      <c r="N72" s="46"/>
      <c r="O72" s="46"/>
      <c r="P72" s="46"/>
      <c r="Q72" s="46"/>
      <c r="R72" s="46"/>
      <c r="S72" s="46"/>
      <c r="T72" s="46"/>
      <c r="U72" s="46"/>
      <c r="V72" s="46"/>
      <c r="W72" s="46"/>
      <c r="X72" s="46"/>
      <c r="Y72" s="46"/>
      <c r="Z72" s="68"/>
    </row>
    <row r="73" spans="1:26" ht="22.8">
      <c r="A73" s="106">
        <f>IF(A68="","",IF(OR(ISNA(MATCH(A68+1, 'Evidence střelců a nástřel'!$A$7:$A$107,0)), Nastavení!$B$2 - 1 &lt;= 0), "", A68+1))</f>
        <v>2</v>
      </c>
      <c r="B73" s="107"/>
      <c r="C73" s="107"/>
      <c r="D73" s="107"/>
      <c r="E73" s="108"/>
      <c r="F73" s="109" t="str">
        <f>IF(A73 &lt;&gt; "", INDEX('Evidence střelců a nástřel'!$E$7:$E$107,  MATCH(A73,'Evidence střelců a nástřel'!$A$7:$A$107,0)),"")</f>
        <v xml:space="preserve">Barvínek Michal, Ml. </v>
      </c>
      <c r="G73" s="110"/>
      <c r="H73" s="110"/>
      <c r="I73" s="110"/>
      <c r="J73" s="110"/>
      <c r="K73" s="110"/>
      <c r="L73" s="110"/>
      <c r="M73" s="110"/>
      <c r="N73" s="110"/>
      <c r="O73" s="110"/>
      <c r="P73" s="110"/>
      <c r="Q73" s="110"/>
      <c r="R73" s="110"/>
      <c r="S73" s="110"/>
      <c r="T73" s="110"/>
      <c r="U73" s="110"/>
      <c r="V73" s="110"/>
      <c r="W73" s="110"/>
      <c r="X73" s="110"/>
      <c r="Y73" s="110"/>
      <c r="Z73" s="111"/>
    </row>
    <row r="74" spans="1:26">
      <c r="A74" s="35">
        <v>1</v>
      </c>
      <c r="B74" s="35">
        <v>2</v>
      </c>
      <c r="C74" s="35">
        <v>3</v>
      </c>
      <c r="D74" s="35">
        <v>4</v>
      </c>
      <c r="E74" s="36">
        <v>5</v>
      </c>
      <c r="F74" s="35">
        <v>6</v>
      </c>
      <c r="G74" s="35">
        <v>7</v>
      </c>
      <c r="H74" s="35">
        <v>8</v>
      </c>
      <c r="I74" s="35">
        <v>9</v>
      </c>
      <c r="J74" s="36">
        <v>10</v>
      </c>
      <c r="K74" s="35">
        <v>11</v>
      </c>
      <c r="L74" s="35">
        <v>12</v>
      </c>
      <c r="M74" s="35">
        <v>13</v>
      </c>
      <c r="N74" s="35">
        <v>14</v>
      </c>
      <c r="O74" s="36">
        <v>15</v>
      </c>
      <c r="P74" s="35">
        <v>16</v>
      </c>
      <c r="Q74" s="35">
        <v>17</v>
      </c>
      <c r="R74" s="35">
        <v>18</v>
      </c>
      <c r="S74" s="35">
        <v>19</v>
      </c>
      <c r="T74" s="36">
        <v>20</v>
      </c>
      <c r="U74" s="35">
        <v>21</v>
      </c>
      <c r="V74" s="35">
        <v>22</v>
      </c>
      <c r="W74" s="35">
        <v>23</v>
      </c>
      <c r="X74" s="35">
        <v>24</v>
      </c>
      <c r="Y74" s="37">
        <v>25</v>
      </c>
      <c r="Z74" s="123"/>
    </row>
    <row r="75" spans="1:26" ht="27.9" customHeight="1" thickBot="1">
      <c r="A75" s="49"/>
      <c r="B75" s="49"/>
      <c r="C75" s="49"/>
      <c r="D75" s="49"/>
      <c r="E75" s="49"/>
      <c r="F75" s="40"/>
      <c r="G75" s="40"/>
      <c r="H75" s="40"/>
      <c r="I75" s="40"/>
      <c r="J75" s="40"/>
      <c r="K75" s="40"/>
      <c r="L75" s="40"/>
      <c r="M75" s="40"/>
      <c r="N75" s="40"/>
      <c r="O75" s="40"/>
      <c r="P75" s="40"/>
      <c r="Q75" s="40"/>
      <c r="R75" s="40"/>
      <c r="S75" s="40"/>
      <c r="T75" s="40"/>
      <c r="U75" s="40"/>
      <c r="V75" s="40"/>
      <c r="W75" s="40"/>
      <c r="X75" s="40"/>
      <c r="Y75" s="41"/>
      <c r="Z75" s="124"/>
    </row>
    <row r="76" spans="1:26">
      <c r="A76" s="69"/>
      <c r="B76" s="51"/>
      <c r="C76" s="51"/>
      <c r="D76" s="51"/>
      <c r="E76" s="51"/>
      <c r="F76" s="46"/>
      <c r="G76" s="46"/>
      <c r="H76" s="46"/>
      <c r="I76" s="46"/>
      <c r="J76" s="46"/>
      <c r="K76" s="46"/>
      <c r="L76" s="46"/>
      <c r="M76" s="46"/>
      <c r="N76" s="46"/>
      <c r="O76" s="46"/>
      <c r="P76" s="46"/>
      <c r="Q76" s="46"/>
      <c r="R76" s="46"/>
      <c r="S76" s="46"/>
      <c r="T76" s="46"/>
      <c r="U76" s="46"/>
      <c r="V76" s="46"/>
      <c r="W76" s="46"/>
      <c r="X76" s="46"/>
      <c r="Y76" s="46"/>
      <c r="Z76" s="68"/>
    </row>
    <row r="77" spans="1:26" ht="15" thickBot="1">
      <c r="A77" s="69"/>
      <c r="B77" s="51"/>
      <c r="C77" s="51"/>
      <c r="D77" s="51"/>
      <c r="E77" s="51"/>
      <c r="F77" s="46"/>
      <c r="G77" s="46"/>
      <c r="H77" s="46"/>
      <c r="I77" s="46"/>
      <c r="J77" s="46"/>
      <c r="K77" s="46"/>
      <c r="L77" s="46"/>
      <c r="M77" s="46"/>
      <c r="N77" s="46"/>
      <c r="O77" s="46"/>
      <c r="P77" s="46"/>
      <c r="Q77" s="46"/>
      <c r="R77" s="46"/>
      <c r="S77" s="46"/>
      <c r="T77" s="46"/>
      <c r="U77" s="46"/>
      <c r="V77" s="46"/>
      <c r="W77" s="46"/>
      <c r="X77" s="46"/>
      <c r="Y77" s="46"/>
      <c r="Z77" s="68"/>
    </row>
    <row r="78" spans="1:26" ht="22.8">
      <c r="A78" s="106">
        <f>IF(A73="","",IF(OR(ISNA(MATCH(A73+1, 'Evidence střelců a nástřel'!$A$7:$A$107,0)), Nastavení!$B$2 - 2 &lt;= 0), "", A73+1))</f>
        <v>3</v>
      </c>
      <c r="B78" s="107"/>
      <c r="C78" s="107"/>
      <c r="D78" s="107"/>
      <c r="E78" s="108"/>
      <c r="F78" s="109" t="str">
        <f>IF(A78 &lt;&gt; "", INDEX('Evidence střelců a nástřel'!$E$7:$E$107,  MATCH(A78,'Evidence střelců a nástřel'!$A$7:$A$107,0)),"")</f>
        <v>Kořínek Jindřich</v>
      </c>
      <c r="G78" s="110"/>
      <c r="H78" s="110"/>
      <c r="I78" s="110"/>
      <c r="J78" s="110"/>
      <c r="K78" s="110"/>
      <c r="L78" s="110"/>
      <c r="M78" s="110"/>
      <c r="N78" s="110"/>
      <c r="O78" s="110"/>
      <c r="P78" s="110"/>
      <c r="Q78" s="110"/>
      <c r="R78" s="110"/>
      <c r="S78" s="110"/>
      <c r="T78" s="110"/>
      <c r="U78" s="110"/>
      <c r="V78" s="110"/>
      <c r="W78" s="110"/>
      <c r="X78" s="110"/>
      <c r="Y78" s="110"/>
      <c r="Z78" s="111"/>
    </row>
    <row r="79" spans="1:26">
      <c r="A79" s="35">
        <v>1</v>
      </c>
      <c r="B79" s="35">
        <v>2</v>
      </c>
      <c r="C79" s="35">
        <v>3</v>
      </c>
      <c r="D79" s="35">
        <v>4</v>
      </c>
      <c r="E79" s="36">
        <v>5</v>
      </c>
      <c r="F79" s="35">
        <v>6</v>
      </c>
      <c r="G79" s="35">
        <v>7</v>
      </c>
      <c r="H79" s="35">
        <v>8</v>
      </c>
      <c r="I79" s="35">
        <v>9</v>
      </c>
      <c r="J79" s="36">
        <v>10</v>
      </c>
      <c r="K79" s="35">
        <v>11</v>
      </c>
      <c r="L79" s="35">
        <v>12</v>
      </c>
      <c r="M79" s="35">
        <v>13</v>
      </c>
      <c r="N79" s="35">
        <v>14</v>
      </c>
      <c r="O79" s="36">
        <v>15</v>
      </c>
      <c r="P79" s="35">
        <v>16</v>
      </c>
      <c r="Q79" s="35">
        <v>17</v>
      </c>
      <c r="R79" s="35">
        <v>18</v>
      </c>
      <c r="S79" s="35">
        <v>19</v>
      </c>
      <c r="T79" s="36">
        <v>20</v>
      </c>
      <c r="U79" s="35">
        <v>21</v>
      </c>
      <c r="V79" s="35">
        <v>22</v>
      </c>
      <c r="W79" s="35">
        <v>23</v>
      </c>
      <c r="X79" s="35">
        <v>24</v>
      </c>
      <c r="Y79" s="37">
        <v>25</v>
      </c>
      <c r="Z79" s="123"/>
    </row>
    <row r="80" spans="1:26" ht="27.9" customHeight="1" thickBot="1">
      <c r="A80" s="49"/>
      <c r="B80" s="49"/>
      <c r="C80" s="49"/>
      <c r="D80" s="49"/>
      <c r="E80" s="49"/>
      <c r="F80" s="40"/>
      <c r="G80" s="40"/>
      <c r="H80" s="40"/>
      <c r="I80" s="40"/>
      <c r="J80" s="40"/>
      <c r="K80" s="40"/>
      <c r="L80" s="40"/>
      <c r="M80" s="40"/>
      <c r="N80" s="40"/>
      <c r="O80" s="40"/>
      <c r="P80" s="40"/>
      <c r="Q80" s="40"/>
      <c r="R80" s="40"/>
      <c r="S80" s="40"/>
      <c r="T80" s="40"/>
      <c r="U80" s="40"/>
      <c r="V80" s="40"/>
      <c r="W80" s="40"/>
      <c r="X80" s="40"/>
      <c r="Y80" s="41"/>
      <c r="Z80" s="124"/>
    </row>
    <row r="81" spans="1:26">
      <c r="A81" s="69"/>
      <c r="B81" s="51"/>
      <c r="C81" s="51"/>
      <c r="D81" s="51"/>
      <c r="E81" s="51"/>
      <c r="F81" s="46"/>
      <c r="G81" s="46"/>
      <c r="H81" s="46"/>
      <c r="I81" s="46"/>
      <c r="J81" s="46"/>
      <c r="K81" s="46"/>
      <c r="L81" s="46"/>
      <c r="M81" s="46"/>
      <c r="N81" s="46"/>
      <c r="O81" s="46"/>
      <c r="P81" s="46"/>
      <c r="Q81" s="46"/>
      <c r="R81" s="46"/>
      <c r="S81" s="46"/>
      <c r="T81" s="46"/>
      <c r="U81" s="46"/>
      <c r="V81" s="46"/>
      <c r="W81" s="46"/>
      <c r="X81" s="46"/>
      <c r="Y81" s="46"/>
      <c r="Z81" s="68"/>
    </row>
    <row r="82" spans="1:26" ht="15" thickBot="1">
      <c r="A82" s="69"/>
      <c r="B82" s="51"/>
      <c r="C82" s="51"/>
      <c r="D82" s="51"/>
      <c r="E82" s="51"/>
      <c r="F82" s="46"/>
      <c r="G82" s="46"/>
      <c r="H82" s="46"/>
      <c r="I82" s="46"/>
      <c r="J82" s="46"/>
      <c r="K82" s="46"/>
      <c r="L82" s="46"/>
      <c r="M82" s="46"/>
      <c r="N82" s="46"/>
      <c r="O82" s="46"/>
      <c r="P82" s="46"/>
      <c r="Q82" s="46"/>
      <c r="R82" s="46"/>
      <c r="S82" s="46"/>
      <c r="T82" s="46"/>
      <c r="U82" s="46"/>
      <c r="V82" s="46"/>
      <c r="W82" s="46"/>
      <c r="X82" s="46"/>
      <c r="Y82" s="46"/>
      <c r="Z82" s="68"/>
    </row>
    <row r="83" spans="1:26" ht="22.8">
      <c r="A83" s="106">
        <f>IF(A78="","",IF(OR(ISNA(MATCH(A78+1, 'Evidence střelců a nástřel'!$A$7:$A$107,0)), Nastavení!$B$2 - 3 &lt;= 0), "", A78+1))</f>
        <v>4</v>
      </c>
      <c r="B83" s="107"/>
      <c r="C83" s="107"/>
      <c r="D83" s="107"/>
      <c r="E83" s="108"/>
      <c r="F83" s="109" t="str">
        <f>IF(A83 &lt;&gt; "", INDEX('Evidence střelců a nástřel'!$E$7:$E$107,  MATCH(A83,'Evidence střelců a nástřel'!$A$7:$A$107,0)),"")</f>
        <v>Kubín Vladislav</v>
      </c>
      <c r="G83" s="110"/>
      <c r="H83" s="110"/>
      <c r="I83" s="110"/>
      <c r="J83" s="110"/>
      <c r="K83" s="110"/>
      <c r="L83" s="110"/>
      <c r="M83" s="110"/>
      <c r="N83" s="110"/>
      <c r="O83" s="110"/>
      <c r="P83" s="110"/>
      <c r="Q83" s="110"/>
      <c r="R83" s="110"/>
      <c r="S83" s="110"/>
      <c r="T83" s="110"/>
      <c r="U83" s="110"/>
      <c r="V83" s="110"/>
      <c r="W83" s="110"/>
      <c r="X83" s="110"/>
      <c r="Y83" s="110"/>
      <c r="Z83" s="111"/>
    </row>
    <row r="84" spans="1:26">
      <c r="A84" s="35">
        <v>1</v>
      </c>
      <c r="B84" s="35">
        <v>2</v>
      </c>
      <c r="C84" s="35">
        <v>3</v>
      </c>
      <c r="D84" s="35">
        <v>4</v>
      </c>
      <c r="E84" s="36">
        <v>5</v>
      </c>
      <c r="F84" s="35">
        <v>6</v>
      </c>
      <c r="G84" s="35">
        <v>7</v>
      </c>
      <c r="H84" s="35">
        <v>8</v>
      </c>
      <c r="I84" s="35">
        <v>9</v>
      </c>
      <c r="J84" s="36">
        <v>10</v>
      </c>
      <c r="K84" s="35">
        <v>11</v>
      </c>
      <c r="L84" s="35">
        <v>12</v>
      </c>
      <c r="M84" s="35">
        <v>13</v>
      </c>
      <c r="N84" s="35">
        <v>14</v>
      </c>
      <c r="O84" s="36">
        <v>15</v>
      </c>
      <c r="P84" s="35">
        <v>16</v>
      </c>
      <c r="Q84" s="35">
        <v>17</v>
      </c>
      <c r="R84" s="35">
        <v>18</v>
      </c>
      <c r="S84" s="35">
        <v>19</v>
      </c>
      <c r="T84" s="36">
        <v>20</v>
      </c>
      <c r="U84" s="35">
        <v>21</v>
      </c>
      <c r="V84" s="35">
        <v>22</v>
      </c>
      <c r="W84" s="35">
        <v>23</v>
      </c>
      <c r="X84" s="35">
        <v>24</v>
      </c>
      <c r="Y84" s="37">
        <v>25</v>
      </c>
      <c r="Z84" s="123"/>
    </row>
    <row r="85" spans="1:26" ht="27.9" customHeight="1" thickBot="1">
      <c r="A85" s="53"/>
      <c r="B85" s="53"/>
      <c r="C85" s="53"/>
      <c r="D85" s="53"/>
      <c r="E85" s="53"/>
      <c r="F85" s="54"/>
      <c r="G85" s="54"/>
      <c r="H85" s="54"/>
      <c r="I85" s="54"/>
      <c r="J85" s="54"/>
      <c r="K85" s="54"/>
      <c r="L85" s="54"/>
      <c r="M85" s="54"/>
      <c r="N85" s="54"/>
      <c r="O85" s="54"/>
      <c r="P85" s="54"/>
      <c r="Q85" s="54"/>
      <c r="R85" s="54"/>
      <c r="S85" s="54"/>
      <c r="T85" s="54"/>
      <c r="U85" s="54"/>
      <c r="V85" s="54"/>
      <c r="W85" s="54"/>
      <c r="X85" s="54"/>
      <c r="Y85" s="55"/>
      <c r="Z85" s="124"/>
    </row>
    <row r="86" spans="1:26">
      <c r="A86" s="69"/>
      <c r="B86" s="51"/>
      <c r="C86" s="51"/>
      <c r="D86" s="51"/>
      <c r="E86" s="51"/>
      <c r="F86" s="46"/>
      <c r="G86" s="46"/>
      <c r="H86" s="46"/>
      <c r="I86" s="46"/>
      <c r="J86" s="46"/>
      <c r="K86" s="46"/>
      <c r="L86" s="46"/>
      <c r="M86" s="46"/>
      <c r="N86" s="46"/>
      <c r="O86" s="46"/>
      <c r="P86" s="46"/>
      <c r="Q86" s="46"/>
      <c r="R86" s="46"/>
      <c r="S86" s="46"/>
      <c r="T86" s="46"/>
      <c r="U86" s="46"/>
      <c r="V86" s="46"/>
      <c r="W86" s="46"/>
      <c r="X86" s="46"/>
      <c r="Y86" s="46"/>
      <c r="Z86" s="68"/>
    </row>
    <row r="87" spans="1:26" ht="15" thickBot="1">
      <c r="A87" s="69"/>
      <c r="B87" s="51"/>
      <c r="C87" s="51"/>
      <c r="D87" s="51"/>
      <c r="E87" s="51"/>
      <c r="F87" s="46"/>
      <c r="G87" s="46"/>
      <c r="H87" s="46"/>
      <c r="I87" s="46"/>
      <c r="J87" s="46"/>
      <c r="K87" s="46"/>
      <c r="L87" s="46"/>
      <c r="M87" s="46"/>
      <c r="N87" s="46"/>
      <c r="O87" s="46"/>
      <c r="P87" s="46"/>
      <c r="Q87" s="46"/>
      <c r="R87" s="46"/>
      <c r="S87" s="46"/>
      <c r="T87" s="46"/>
      <c r="U87" s="46"/>
      <c r="V87" s="46"/>
      <c r="W87" s="46"/>
      <c r="X87" s="46"/>
      <c r="Y87" s="46"/>
      <c r="Z87" s="68"/>
    </row>
    <row r="88" spans="1:26" ht="22.8">
      <c r="A88" s="106">
        <f>IF(A83="","",IF(OR(ISNA(MATCH(A83+1, 'Evidence střelců a nástřel'!$A$7:$A$107,0)), Nastavení!$B$2 - 4 &lt;= 0), "", A83+1))</f>
        <v>5</v>
      </c>
      <c r="B88" s="107"/>
      <c r="C88" s="107"/>
      <c r="D88" s="107"/>
      <c r="E88" s="108"/>
      <c r="F88" s="109" t="str">
        <f>IF(A88 &lt;&gt; "", INDEX('Evidence střelců a nástřel'!$E$7:$E$107,  MATCH(A88,'Evidence střelců a nástřel'!$A$7:$A$107,0)),"")</f>
        <v>Švoma Dušan</v>
      </c>
      <c r="G88" s="110"/>
      <c r="H88" s="110"/>
      <c r="I88" s="110"/>
      <c r="J88" s="110"/>
      <c r="K88" s="110"/>
      <c r="L88" s="110"/>
      <c r="M88" s="110"/>
      <c r="N88" s="110"/>
      <c r="O88" s="110"/>
      <c r="P88" s="110"/>
      <c r="Q88" s="110"/>
      <c r="R88" s="110"/>
      <c r="S88" s="110"/>
      <c r="T88" s="110"/>
      <c r="U88" s="110"/>
      <c r="V88" s="110"/>
      <c r="W88" s="110"/>
      <c r="X88" s="110"/>
      <c r="Y88" s="110"/>
      <c r="Z88" s="111"/>
    </row>
    <row r="89" spans="1:26">
      <c r="A89" s="35">
        <v>1</v>
      </c>
      <c r="B89" s="35">
        <v>2</v>
      </c>
      <c r="C89" s="35">
        <v>3</v>
      </c>
      <c r="D89" s="35">
        <v>4</v>
      </c>
      <c r="E89" s="36">
        <v>5</v>
      </c>
      <c r="F89" s="35">
        <v>6</v>
      </c>
      <c r="G89" s="35">
        <v>7</v>
      </c>
      <c r="H89" s="35">
        <v>8</v>
      </c>
      <c r="I89" s="35">
        <v>9</v>
      </c>
      <c r="J89" s="36">
        <v>10</v>
      </c>
      <c r="K89" s="35">
        <v>11</v>
      </c>
      <c r="L89" s="35">
        <v>12</v>
      </c>
      <c r="M89" s="35">
        <v>13</v>
      </c>
      <c r="N89" s="35">
        <v>14</v>
      </c>
      <c r="O89" s="36">
        <v>15</v>
      </c>
      <c r="P89" s="35">
        <v>16</v>
      </c>
      <c r="Q89" s="35">
        <v>17</v>
      </c>
      <c r="R89" s="35">
        <v>18</v>
      </c>
      <c r="S89" s="35">
        <v>19</v>
      </c>
      <c r="T89" s="36">
        <v>20</v>
      </c>
      <c r="U89" s="35">
        <v>21</v>
      </c>
      <c r="V89" s="35">
        <v>22</v>
      </c>
      <c r="W89" s="35">
        <v>23</v>
      </c>
      <c r="X89" s="35">
        <v>24</v>
      </c>
      <c r="Y89" s="37">
        <v>25</v>
      </c>
      <c r="Z89" s="123"/>
    </row>
    <row r="90" spans="1:26" ht="27.9" customHeight="1" thickBot="1">
      <c r="A90" s="58"/>
      <c r="B90" s="58"/>
      <c r="C90" s="58"/>
      <c r="D90" s="58"/>
      <c r="E90" s="58"/>
      <c r="F90" s="40"/>
      <c r="G90" s="40"/>
      <c r="H90" s="40"/>
      <c r="I90" s="40"/>
      <c r="J90" s="40"/>
      <c r="K90" s="40"/>
      <c r="L90" s="40"/>
      <c r="M90" s="40"/>
      <c r="N90" s="40"/>
      <c r="O90" s="40"/>
      <c r="P90" s="40"/>
      <c r="Q90" s="40"/>
      <c r="R90" s="40"/>
      <c r="S90" s="40"/>
      <c r="T90" s="40"/>
      <c r="U90" s="40"/>
      <c r="V90" s="40"/>
      <c r="W90" s="40"/>
      <c r="X90" s="40"/>
      <c r="Y90" s="41"/>
      <c r="Z90" s="124"/>
    </row>
    <row r="91" spans="1:26">
      <c r="A91" s="70"/>
      <c r="B91" s="60"/>
      <c r="C91" s="60"/>
      <c r="D91" s="60"/>
      <c r="E91" s="60"/>
      <c r="F91" s="46"/>
      <c r="G91" s="46"/>
      <c r="H91" s="46"/>
      <c r="I91" s="46"/>
      <c r="J91" s="46"/>
      <c r="K91" s="46"/>
      <c r="L91" s="46"/>
      <c r="M91" s="46"/>
      <c r="N91" s="46"/>
      <c r="O91" s="46"/>
      <c r="P91" s="46"/>
      <c r="Q91" s="46"/>
      <c r="R91" s="46"/>
      <c r="S91" s="46"/>
      <c r="T91" s="46"/>
      <c r="U91" s="46"/>
      <c r="V91" s="46"/>
      <c r="W91" s="46"/>
      <c r="X91" s="46"/>
      <c r="Y91" s="46"/>
      <c r="Z91" s="68"/>
    </row>
    <row r="92" spans="1:26" ht="15" thickBot="1">
      <c r="A92" s="70"/>
      <c r="B92" s="60"/>
      <c r="C92" s="60"/>
      <c r="D92" s="60"/>
      <c r="E92" s="60"/>
      <c r="F92" s="46"/>
      <c r="G92" s="46"/>
      <c r="H92" s="46"/>
      <c r="I92" s="46"/>
      <c r="J92" s="46"/>
      <c r="K92" s="46"/>
      <c r="L92" s="46"/>
      <c r="M92" s="46"/>
      <c r="N92" s="46"/>
      <c r="O92" s="46"/>
      <c r="P92" s="46"/>
      <c r="Q92" s="46"/>
      <c r="R92" s="46"/>
      <c r="S92" s="46"/>
      <c r="T92" s="46"/>
      <c r="U92" s="46"/>
      <c r="V92" s="46"/>
      <c r="W92" s="46"/>
      <c r="X92" s="46"/>
      <c r="Y92" s="46"/>
      <c r="Z92" s="68"/>
    </row>
    <row r="93" spans="1:26" ht="22.8">
      <c r="A93" s="106">
        <f>IF(A88="","",IF(OR(ISNA(MATCH(A88+1, 'Evidence střelců a nástřel'!$A$7:$A$107,0)), Nastavení!$B$2 - 5 &lt;= 0), "", A88+1))</f>
        <v>6</v>
      </c>
      <c r="B93" s="107"/>
      <c r="C93" s="107"/>
      <c r="D93" s="107"/>
      <c r="E93" s="108"/>
      <c r="F93" s="109" t="str">
        <f>IF(A93 &lt;&gt; "", INDEX('Evidence střelců a nástřel'!$E$7:$E$107,  MATCH(A93,'Evidence střelců a nástřel'!$A$7:$A$107,0)),"")</f>
        <v>Sláma Petr</v>
      </c>
      <c r="G93" s="110"/>
      <c r="H93" s="110"/>
      <c r="I93" s="110"/>
      <c r="J93" s="110"/>
      <c r="K93" s="110"/>
      <c r="L93" s="110"/>
      <c r="M93" s="110"/>
      <c r="N93" s="110"/>
      <c r="O93" s="110"/>
      <c r="P93" s="110"/>
      <c r="Q93" s="110"/>
      <c r="R93" s="110"/>
      <c r="S93" s="110"/>
      <c r="T93" s="110"/>
      <c r="U93" s="110"/>
      <c r="V93" s="110"/>
      <c r="W93" s="110"/>
      <c r="X93" s="110"/>
      <c r="Y93" s="110"/>
      <c r="Z93" s="111"/>
    </row>
    <row r="94" spans="1:26">
      <c r="A94" s="35">
        <v>1</v>
      </c>
      <c r="B94" s="35">
        <v>2</v>
      </c>
      <c r="C94" s="35">
        <v>3</v>
      </c>
      <c r="D94" s="35">
        <v>4</v>
      </c>
      <c r="E94" s="36">
        <v>5</v>
      </c>
      <c r="F94" s="35">
        <v>6</v>
      </c>
      <c r="G94" s="35">
        <v>7</v>
      </c>
      <c r="H94" s="35">
        <v>8</v>
      </c>
      <c r="I94" s="35">
        <v>9</v>
      </c>
      <c r="J94" s="36">
        <v>10</v>
      </c>
      <c r="K94" s="35">
        <v>11</v>
      </c>
      <c r="L94" s="35">
        <v>12</v>
      </c>
      <c r="M94" s="35">
        <v>13</v>
      </c>
      <c r="N94" s="35">
        <v>14</v>
      </c>
      <c r="O94" s="36">
        <v>15</v>
      </c>
      <c r="P94" s="35">
        <v>16</v>
      </c>
      <c r="Q94" s="35">
        <v>17</v>
      </c>
      <c r="R94" s="35">
        <v>18</v>
      </c>
      <c r="S94" s="35">
        <v>19</v>
      </c>
      <c r="T94" s="36">
        <v>20</v>
      </c>
      <c r="U94" s="35">
        <v>21</v>
      </c>
      <c r="V94" s="35">
        <v>22</v>
      </c>
      <c r="W94" s="35">
        <v>23</v>
      </c>
      <c r="X94" s="35">
        <v>24</v>
      </c>
      <c r="Y94" s="37">
        <v>25</v>
      </c>
      <c r="Z94" s="123"/>
    </row>
    <row r="95" spans="1:26" ht="27.9" customHeight="1">
      <c r="A95" s="71"/>
      <c r="B95" s="71"/>
      <c r="C95" s="71"/>
      <c r="D95" s="71"/>
      <c r="E95" s="71"/>
      <c r="F95" s="71"/>
      <c r="G95" s="71"/>
      <c r="H95" s="71"/>
      <c r="I95" s="71"/>
      <c r="J95" s="71"/>
      <c r="K95" s="71"/>
      <c r="L95" s="71"/>
      <c r="M95" s="71"/>
      <c r="N95" s="71"/>
      <c r="O95" s="71"/>
      <c r="P95" s="71"/>
      <c r="Q95" s="71"/>
      <c r="R95" s="71"/>
      <c r="S95" s="71"/>
      <c r="T95" s="71"/>
      <c r="U95" s="71"/>
      <c r="V95" s="71"/>
      <c r="W95" s="71"/>
      <c r="X95" s="71"/>
      <c r="Y95" s="72"/>
      <c r="Z95" s="147"/>
    </row>
    <row r="97" spans="1:26" ht="15" thickBot="1"/>
    <row r="98" spans="1:26" ht="21" thickBot="1">
      <c r="A98" s="77" t="s">
        <v>117</v>
      </c>
      <c r="B98" s="77"/>
      <c r="C98" s="77"/>
      <c r="D98" s="77"/>
      <c r="E98" s="77"/>
      <c r="F98" s="77"/>
      <c r="G98" s="77"/>
      <c r="H98" s="77"/>
      <c r="I98" s="81"/>
      <c r="J98" s="116">
        <v>1</v>
      </c>
      <c r="K98" s="117"/>
      <c r="L98" s="118"/>
      <c r="M98" s="119" t="s">
        <v>118</v>
      </c>
      <c r="N98" s="119"/>
      <c r="O98" s="119"/>
      <c r="P98" s="119"/>
      <c r="Q98" s="119"/>
      <c r="R98" s="119"/>
      <c r="S98" s="119"/>
      <c r="T98" s="119"/>
      <c r="U98" s="119"/>
      <c r="V98" s="119"/>
      <c r="W98" s="119"/>
      <c r="X98" s="119"/>
      <c r="Y98" s="116"/>
      <c r="Z98" s="118"/>
    </row>
    <row r="99" spans="1:26" ht="15" thickBot="1"/>
    <row r="100" spans="1:26" ht="15">
      <c r="A100" s="112" t="str">
        <f>$A$2</f>
        <v xml:space="preserve">Střelnice Smrček, 23.4.2017, </v>
      </c>
      <c r="B100" s="113"/>
      <c r="C100" s="113"/>
      <c r="D100" s="113"/>
      <c r="E100" s="113"/>
      <c r="F100" s="113"/>
      <c r="G100" s="113"/>
      <c r="H100" s="113"/>
      <c r="I100" s="113"/>
      <c r="J100" s="113"/>
      <c r="K100" s="113"/>
      <c r="L100" s="113"/>
      <c r="M100" s="113"/>
      <c r="N100" s="113"/>
      <c r="O100" s="113"/>
      <c r="P100" s="113"/>
      <c r="Q100" s="113"/>
      <c r="R100" s="113"/>
      <c r="S100" s="113"/>
      <c r="T100" s="113"/>
      <c r="U100" s="113"/>
      <c r="V100" s="113"/>
      <c r="W100" s="113"/>
      <c r="X100" s="113"/>
      <c r="Y100" s="114"/>
      <c r="Z100" s="115"/>
    </row>
    <row r="101" spans="1:26" s="82" customFormat="1" ht="18" customHeight="1" thickBot="1">
      <c r="A101" s="120" t="str">
        <f xml:space="preserve"> "Runda  č. " &amp; IF(Y98="",IF(ISNA(MATCH(J98,'Evidence střelců a nástřel'!$B$7:$B$107,0)), "", J98),J98)</f>
        <v>Runda  č. 1</v>
      </c>
      <c r="B101" s="121"/>
      <c r="C101" s="121"/>
      <c r="D101" s="121"/>
      <c r="E101" s="121"/>
      <c r="F101" s="121"/>
      <c r="G101" s="121"/>
      <c r="H101" s="121"/>
      <c r="I101" s="121"/>
      <c r="J101" s="121"/>
      <c r="K101" s="121"/>
      <c r="L101" s="121"/>
      <c r="M101" s="121" t="s">
        <v>111</v>
      </c>
      <c r="N101" s="121"/>
      <c r="O101" s="121"/>
      <c r="P101" s="121"/>
      <c r="Q101" s="121"/>
      <c r="R101" s="121"/>
      <c r="S101" s="121"/>
      <c r="T101" s="121"/>
      <c r="U101" s="121"/>
      <c r="V101" s="121"/>
      <c r="W101" s="121"/>
      <c r="X101" s="121"/>
      <c r="Y101" s="121"/>
      <c r="Z101" s="122"/>
    </row>
    <row r="102" spans="1:26" ht="20.399999999999999">
      <c r="A102" s="100">
        <f>IF(Y98="",IF(ISNA(MATCH(J98, 'Evidence střelců a nástřel'!$B$7:$B$107,0)), "", INDEX('Evidence střelců a nástřel'!$A$7:$A$107, MATCH(J98,'Evidence střelců a nástřel'!$B$7:$B$107,0))),IF(ISNA(MATCH(Y98, 'Evidence střelců a nástřel'!$A$7:$A$107,0)), "", Y98))</f>
        <v>1</v>
      </c>
      <c r="B102" s="101"/>
      <c r="C102" s="101"/>
      <c r="D102" s="101"/>
      <c r="E102" s="102"/>
      <c r="F102" s="103" t="str">
        <f>IF(A102 &lt;&gt; "", INDEX('Evidence střelců a nástřel'!$E$7:$E$107,  MATCH(A102,'Evidence střelců a nástřel'!$A$7:$A$107,0)),"")</f>
        <v>Barvínek Michal, St.</v>
      </c>
      <c r="G102" s="104"/>
      <c r="H102" s="104"/>
      <c r="I102" s="104"/>
      <c r="J102" s="104"/>
      <c r="K102" s="104"/>
      <c r="L102" s="104"/>
      <c r="M102" s="104"/>
      <c r="N102" s="104"/>
      <c r="O102" s="104"/>
      <c r="P102" s="104"/>
      <c r="Q102" s="104"/>
      <c r="R102" s="104"/>
      <c r="S102" s="104"/>
      <c r="T102" s="104"/>
      <c r="U102" s="104"/>
      <c r="V102" s="104"/>
      <c r="W102" s="104"/>
      <c r="X102" s="104"/>
      <c r="Y102" s="104"/>
      <c r="Z102" s="105"/>
    </row>
    <row r="103" spans="1:26">
      <c r="A103" s="34">
        <v>1</v>
      </c>
      <c r="B103" s="35">
        <v>2</v>
      </c>
      <c r="C103" s="35">
        <v>3</v>
      </c>
      <c r="D103" s="35">
        <v>4</v>
      </c>
      <c r="E103" s="36">
        <v>5</v>
      </c>
      <c r="F103" s="35">
        <v>6</v>
      </c>
      <c r="G103" s="35">
        <v>7</v>
      </c>
      <c r="H103" s="35">
        <v>8</v>
      </c>
      <c r="I103" s="35">
        <v>9</v>
      </c>
      <c r="J103" s="36">
        <v>10</v>
      </c>
      <c r="K103" s="35">
        <v>11</v>
      </c>
      <c r="L103" s="35">
        <v>12</v>
      </c>
      <c r="M103" s="35">
        <v>13</v>
      </c>
      <c r="N103" s="35">
        <v>14</v>
      </c>
      <c r="O103" s="36">
        <v>15</v>
      </c>
      <c r="P103" s="35">
        <v>16</v>
      </c>
      <c r="Q103" s="35">
        <v>17</v>
      </c>
      <c r="R103" s="35">
        <v>18</v>
      </c>
      <c r="S103" s="35">
        <v>19</v>
      </c>
      <c r="T103" s="36">
        <v>20</v>
      </c>
      <c r="U103" s="35">
        <v>21</v>
      </c>
      <c r="V103" s="35">
        <v>22</v>
      </c>
      <c r="W103" s="35">
        <v>23</v>
      </c>
      <c r="X103" s="35">
        <v>24</v>
      </c>
      <c r="Y103" s="35">
        <v>25</v>
      </c>
      <c r="Z103" s="38"/>
    </row>
    <row r="104" spans="1:26" ht="20.100000000000001" customHeight="1">
      <c r="A104" s="61"/>
      <c r="B104" s="62"/>
      <c r="C104" s="62"/>
      <c r="D104" s="62"/>
      <c r="E104" s="63"/>
      <c r="F104" s="62"/>
      <c r="G104" s="62"/>
      <c r="H104" s="62"/>
      <c r="I104" s="62"/>
      <c r="J104" s="63"/>
      <c r="K104" s="62"/>
      <c r="L104" s="62"/>
      <c r="M104" s="62"/>
      <c r="N104" s="62"/>
      <c r="O104" s="63"/>
      <c r="P104" s="62"/>
      <c r="Q104" s="62"/>
      <c r="R104" s="62"/>
      <c r="S104" s="62"/>
      <c r="T104" s="63"/>
      <c r="U104" s="62"/>
      <c r="V104" s="62"/>
      <c r="W104" s="62"/>
      <c r="X104" s="62"/>
      <c r="Y104" s="64"/>
      <c r="Z104" s="65"/>
    </row>
    <row r="105" spans="1:26" ht="20.100000000000001" customHeight="1">
      <c r="A105" s="61"/>
      <c r="B105" s="62"/>
      <c r="C105" s="62"/>
      <c r="D105" s="62"/>
      <c r="E105" s="63"/>
      <c r="F105" s="62"/>
      <c r="G105" s="62"/>
      <c r="H105" s="62"/>
      <c r="I105" s="62"/>
      <c r="J105" s="63"/>
      <c r="K105" s="62"/>
      <c r="L105" s="62"/>
      <c r="M105" s="62"/>
      <c r="N105" s="62"/>
      <c r="O105" s="63"/>
      <c r="P105" s="62"/>
      <c r="Q105" s="62"/>
      <c r="R105" s="62"/>
      <c r="S105" s="62"/>
      <c r="T105" s="63"/>
      <c r="U105" s="62"/>
      <c r="V105" s="62"/>
      <c r="W105" s="62"/>
      <c r="X105" s="62"/>
      <c r="Y105" s="64"/>
      <c r="Z105" s="65"/>
    </row>
    <row r="106" spans="1:26" ht="20.100000000000001" customHeight="1">
      <c r="A106" s="61"/>
      <c r="B106" s="62"/>
      <c r="C106" s="62"/>
      <c r="D106" s="62"/>
      <c r="E106" s="63"/>
      <c r="F106" s="62"/>
      <c r="G106" s="62"/>
      <c r="H106" s="62"/>
      <c r="I106" s="62"/>
      <c r="J106" s="63"/>
      <c r="K106" s="62"/>
      <c r="L106" s="62"/>
      <c r="M106" s="62"/>
      <c r="N106" s="62"/>
      <c r="O106" s="63"/>
      <c r="P106" s="62"/>
      <c r="Q106" s="62"/>
      <c r="R106" s="62"/>
      <c r="S106" s="62"/>
      <c r="T106" s="63"/>
      <c r="U106" s="62"/>
      <c r="V106" s="62"/>
      <c r="W106" s="62"/>
      <c r="X106" s="62"/>
      <c r="Y106" s="64"/>
      <c r="Z106" s="65"/>
    </row>
    <row r="107" spans="1:26" ht="20.100000000000001" customHeight="1" thickBot="1">
      <c r="A107" s="39"/>
      <c r="B107" s="40"/>
      <c r="C107" s="40"/>
      <c r="D107" s="40"/>
      <c r="E107" s="40"/>
      <c r="F107" s="40"/>
      <c r="G107" s="40"/>
      <c r="H107" s="40"/>
      <c r="I107" s="40"/>
      <c r="J107" s="40"/>
      <c r="K107" s="40"/>
      <c r="L107" s="40"/>
      <c r="M107" s="40"/>
      <c r="N107" s="40"/>
      <c r="O107" s="40"/>
      <c r="P107" s="40"/>
      <c r="Q107" s="40"/>
      <c r="R107" s="40"/>
      <c r="S107" s="40"/>
      <c r="T107" s="40"/>
      <c r="U107" s="40"/>
      <c r="V107" s="40"/>
      <c r="W107" s="40"/>
      <c r="X107" s="40"/>
      <c r="Y107" s="41"/>
      <c r="Z107" s="42"/>
    </row>
    <row r="108" spans="1:26" ht="15" thickBot="1">
      <c r="A108" s="45"/>
      <c r="B108" s="46"/>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7"/>
    </row>
    <row r="109" spans="1:26" ht="20.399999999999999">
      <c r="A109" s="100">
        <f>IF(A102="","",IF(OR(ISNA(MATCH(A102+1, 'Evidence střelců a nástřel'!$A$7:$A$107,0)), Nastavení!$B$2 - 1 &lt;= 0), "", A102+1))</f>
        <v>2</v>
      </c>
      <c r="B109" s="101"/>
      <c r="C109" s="101"/>
      <c r="D109" s="101"/>
      <c r="E109" s="102"/>
      <c r="F109" s="103" t="str">
        <f>IF(A109 &lt;&gt; "", INDEX('Evidence střelců a nástřel'!$E$7:$E$107,  MATCH(A109,'Evidence střelců a nástřel'!$A$7:$A$107,0)),"")</f>
        <v xml:space="preserve">Barvínek Michal, Ml. </v>
      </c>
      <c r="G109" s="104"/>
      <c r="H109" s="104"/>
      <c r="I109" s="104"/>
      <c r="J109" s="104"/>
      <c r="K109" s="104"/>
      <c r="L109" s="104"/>
      <c r="M109" s="104"/>
      <c r="N109" s="104"/>
      <c r="O109" s="104"/>
      <c r="P109" s="104"/>
      <c r="Q109" s="104"/>
      <c r="R109" s="104"/>
      <c r="S109" s="104"/>
      <c r="T109" s="104"/>
      <c r="U109" s="104"/>
      <c r="V109" s="104"/>
      <c r="W109" s="104"/>
      <c r="X109" s="104"/>
      <c r="Y109" s="104"/>
      <c r="Z109" s="105"/>
    </row>
    <row r="110" spans="1:26">
      <c r="A110" s="34">
        <v>1</v>
      </c>
      <c r="B110" s="35">
        <v>2</v>
      </c>
      <c r="C110" s="35">
        <v>3</v>
      </c>
      <c r="D110" s="35">
        <v>4</v>
      </c>
      <c r="E110" s="36">
        <v>5</v>
      </c>
      <c r="F110" s="35">
        <v>6</v>
      </c>
      <c r="G110" s="35">
        <v>7</v>
      </c>
      <c r="H110" s="35">
        <v>8</v>
      </c>
      <c r="I110" s="35">
        <v>9</v>
      </c>
      <c r="J110" s="36">
        <v>10</v>
      </c>
      <c r="K110" s="35">
        <v>11</v>
      </c>
      <c r="L110" s="35">
        <v>12</v>
      </c>
      <c r="M110" s="35">
        <v>13</v>
      </c>
      <c r="N110" s="35">
        <v>14</v>
      </c>
      <c r="O110" s="36">
        <v>15</v>
      </c>
      <c r="P110" s="35">
        <v>16</v>
      </c>
      <c r="Q110" s="35">
        <v>17</v>
      </c>
      <c r="R110" s="35">
        <v>18</v>
      </c>
      <c r="S110" s="35">
        <v>19</v>
      </c>
      <c r="T110" s="36">
        <v>20</v>
      </c>
      <c r="U110" s="35">
        <v>21</v>
      </c>
      <c r="V110" s="35">
        <v>22</v>
      </c>
      <c r="W110" s="35">
        <v>23</v>
      </c>
      <c r="X110" s="35">
        <v>24</v>
      </c>
      <c r="Y110" s="35">
        <v>25</v>
      </c>
      <c r="Z110" s="38"/>
    </row>
    <row r="111" spans="1:26" ht="20.100000000000001" customHeight="1">
      <c r="A111" s="61"/>
      <c r="B111" s="62"/>
      <c r="C111" s="62"/>
      <c r="D111" s="62"/>
      <c r="E111" s="63"/>
      <c r="F111" s="62"/>
      <c r="G111" s="62"/>
      <c r="H111" s="62"/>
      <c r="I111" s="62"/>
      <c r="J111" s="63"/>
      <c r="K111" s="62"/>
      <c r="L111" s="62"/>
      <c r="M111" s="62"/>
      <c r="N111" s="62"/>
      <c r="O111" s="63"/>
      <c r="P111" s="62"/>
      <c r="Q111" s="62"/>
      <c r="R111" s="62"/>
      <c r="S111" s="62"/>
      <c r="T111" s="63"/>
      <c r="U111" s="62"/>
      <c r="V111" s="62"/>
      <c r="W111" s="62"/>
      <c r="X111" s="62"/>
      <c r="Y111" s="64"/>
      <c r="Z111" s="65"/>
    </row>
    <row r="112" spans="1:26" ht="20.100000000000001" customHeight="1">
      <c r="A112" s="61"/>
      <c r="B112" s="62"/>
      <c r="C112" s="62"/>
      <c r="D112" s="62"/>
      <c r="E112" s="63"/>
      <c r="F112" s="62"/>
      <c r="G112" s="62"/>
      <c r="H112" s="62"/>
      <c r="I112" s="62"/>
      <c r="J112" s="63"/>
      <c r="K112" s="62"/>
      <c r="L112" s="62"/>
      <c r="M112" s="62"/>
      <c r="N112" s="62"/>
      <c r="O112" s="63"/>
      <c r="P112" s="62"/>
      <c r="Q112" s="62"/>
      <c r="R112" s="62"/>
      <c r="S112" s="62"/>
      <c r="T112" s="63"/>
      <c r="U112" s="62"/>
      <c r="V112" s="62"/>
      <c r="W112" s="62"/>
      <c r="X112" s="62"/>
      <c r="Y112" s="64"/>
      <c r="Z112" s="65"/>
    </row>
    <row r="113" spans="1:26" ht="20.100000000000001" customHeight="1">
      <c r="A113" s="61"/>
      <c r="B113" s="62"/>
      <c r="C113" s="62"/>
      <c r="D113" s="62"/>
      <c r="E113" s="63"/>
      <c r="F113" s="62"/>
      <c r="G113" s="62"/>
      <c r="H113" s="62"/>
      <c r="I113" s="62"/>
      <c r="J113" s="63"/>
      <c r="K113" s="62"/>
      <c r="L113" s="62"/>
      <c r="M113" s="62"/>
      <c r="N113" s="62"/>
      <c r="O113" s="63"/>
      <c r="P113" s="62"/>
      <c r="Q113" s="62"/>
      <c r="R113" s="62"/>
      <c r="S113" s="62"/>
      <c r="T113" s="63"/>
      <c r="U113" s="62"/>
      <c r="V113" s="62"/>
      <c r="W113" s="62"/>
      <c r="X113" s="62"/>
      <c r="Y113" s="64"/>
      <c r="Z113" s="65"/>
    </row>
    <row r="114" spans="1:26" ht="20.100000000000001" customHeight="1" thickBot="1">
      <c r="A114" s="48"/>
      <c r="B114" s="49"/>
      <c r="C114" s="49"/>
      <c r="D114" s="49"/>
      <c r="E114" s="49"/>
      <c r="F114" s="40"/>
      <c r="G114" s="40"/>
      <c r="H114" s="40"/>
      <c r="I114" s="40"/>
      <c r="J114" s="40"/>
      <c r="K114" s="40"/>
      <c r="L114" s="40"/>
      <c r="M114" s="40"/>
      <c r="N114" s="40"/>
      <c r="O114" s="40"/>
      <c r="P114" s="40"/>
      <c r="Q114" s="40"/>
      <c r="R114" s="40"/>
      <c r="S114" s="40"/>
      <c r="T114" s="40"/>
      <c r="U114" s="40"/>
      <c r="V114" s="40"/>
      <c r="W114" s="40"/>
      <c r="X114" s="40"/>
      <c r="Y114" s="41"/>
      <c r="Z114" s="42"/>
    </row>
    <row r="115" spans="1:26" ht="15" thickBot="1">
      <c r="A115" s="50"/>
      <c r="B115" s="51"/>
      <c r="C115" s="51"/>
      <c r="D115" s="51"/>
      <c r="E115" s="51"/>
      <c r="F115" s="46"/>
      <c r="G115" s="46"/>
      <c r="H115" s="46"/>
      <c r="I115" s="46"/>
      <c r="J115" s="46"/>
      <c r="K115" s="46"/>
      <c r="L115" s="46"/>
      <c r="M115" s="46"/>
      <c r="N115" s="46"/>
      <c r="O115" s="46"/>
      <c r="P115" s="46"/>
      <c r="Q115" s="46"/>
      <c r="R115" s="46"/>
      <c r="S115" s="46"/>
      <c r="T115" s="46"/>
      <c r="U115" s="46"/>
      <c r="V115" s="46"/>
      <c r="W115" s="46"/>
      <c r="X115" s="46"/>
      <c r="Y115" s="46"/>
      <c r="Z115" s="47"/>
    </row>
    <row r="116" spans="1:26" ht="20.399999999999999">
      <c r="A116" s="100">
        <f>IF(A109="","",IF(OR(ISNA(MATCH(A109+1, 'Evidence střelců a nástřel'!$A$7:$A$107,0)), Nastavení!$B$2 - 2 &lt;= 0), "", A109+1))</f>
        <v>3</v>
      </c>
      <c r="B116" s="101"/>
      <c r="C116" s="101"/>
      <c r="D116" s="101"/>
      <c r="E116" s="102"/>
      <c r="F116" s="103" t="str">
        <f>IF(A116 &lt;&gt; "", INDEX('Evidence střelců a nástřel'!$E$7:$E$107,  MATCH(A116,'Evidence střelců a nástřel'!$A$7:$A$107,0)),"")</f>
        <v>Kořínek Jindřich</v>
      </c>
      <c r="G116" s="104"/>
      <c r="H116" s="104"/>
      <c r="I116" s="104"/>
      <c r="J116" s="104"/>
      <c r="K116" s="104"/>
      <c r="L116" s="104"/>
      <c r="M116" s="104"/>
      <c r="N116" s="104"/>
      <c r="O116" s="104"/>
      <c r="P116" s="104"/>
      <c r="Q116" s="104"/>
      <c r="R116" s="104"/>
      <c r="S116" s="104"/>
      <c r="T116" s="104"/>
      <c r="U116" s="104"/>
      <c r="V116" s="104"/>
      <c r="W116" s="104"/>
      <c r="X116" s="104"/>
      <c r="Y116" s="104"/>
      <c r="Z116" s="105"/>
    </row>
    <row r="117" spans="1:26">
      <c r="A117" s="34">
        <v>1</v>
      </c>
      <c r="B117" s="35">
        <v>2</v>
      </c>
      <c r="C117" s="35">
        <v>3</v>
      </c>
      <c r="D117" s="35">
        <v>4</v>
      </c>
      <c r="E117" s="36">
        <v>5</v>
      </c>
      <c r="F117" s="35">
        <v>6</v>
      </c>
      <c r="G117" s="35">
        <v>7</v>
      </c>
      <c r="H117" s="35">
        <v>8</v>
      </c>
      <c r="I117" s="35">
        <v>9</v>
      </c>
      <c r="J117" s="36">
        <v>10</v>
      </c>
      <c r="K117" s="35">
        <v>11</v>
      </c>
      <c r="L117" s="35">
        <v>12</v>
      </c>
      <c r="M117" s="35">
        <v>13</v>
      </c>
      <c r="N117" s="35">
        <v>14</v>
      </c>
      <c r="O117" s="36">
        <v>15</v>
      </c>
      <c r="P117" s="35">
        <v>16</v>
      </c>
      <c r="Q117" s="35">
        <v>17</v>
      </c>
      <c r="R117" s="35">
        <v>18</v>
      </c>
      <c r="S117" s="35">
        <v>19</v>
      </c>
      <c r="T117" s="36">
        <v>20</v>
      </c>
      <c r="U117" s="35">
        <v>21</v>
      </c>
      <c r="V117" s="35">
        <v>22</v>
      </c>
      <c r="W117" s="35">
        <v>23</v>
      </c>
      <c r="X117" s="35">
        <v>24</v>
      </c>
      <c r="Y117" s="35">
        <v>25</v>
      </c>
      <c r="Z117" s="38"/>
    </row>
    <row r="118" spans="1:26" ht="20.100000000000001" customHeight="1">
      <c r="A118" s="61"/>
      <c r="B118" s="62"/>
      <c r="C118" s="62"/>
      <c r="D118" s="62"/>
      <c r="E118" s="63"/>
      <c r="F118" s="62"/>
      <c r="G118" s="62"/>
      <c r="H118" s="62"/>
      <c r="I118" s="62"/>
      <c r="J118" s="63"/>
      <c r="K118" s="62"/>
      <c r="L118" s="62"/>
      <c r="M118" s="62"/>
      <c r="N118" s="62"/>
      <c r="O118" s="63"/>
      <c r="P118" s="62"/>
      <c r="Q118" s="62"/>
      <c r="R118" s="62"/>
      <c r="S118" s="62"/>
      <c r="T118" s="63"/>
      <c r="U118" s="62"/>
      <c r="V118" s="62"/>
      <c r="W118" s="62"/>
      <c r="X118" s="62"/>
      <c r="Y118" s="64"/>
      <c r="Z118" s="65"/>
    </row>
    <row r="119" spans="1:26" ht="20.100000000000001" customHeight="1">
      <c r="A119" s="61"/>
      <c r="B119" s="62"/>
      <c r="C119" s="62"/>
      <c r="D119" s="62"/>
      <c r="E119" s="63"/>
      <c r="F119" s="62"/>
      <c r="G119" s="62"/>
      <c r="H119" s="62"/>
      <c r="I119" s="62"/>
      <c r="J119" s="63"/>
      <c r="K119" s="62"/>
      <c r="L119" s="62"/>
      <c r="M119" s="62"/>
      <c r="N119" s="62"/>
      <c r="O119" s="63"/>
      <c r="P119" s="62"/>
      <c r="Q119" s="62"/>
      <c r="R119" s="62"/>
      <c r="S119" s="62"/>
      <c r="T119" s="63"/>
      <c r="U119" s="62"/>
      <c r="V119" s="62"/>
      <c r="W119" s="62"/>
      <c r="X119" s="62"/>
      <c r="Y119" s="64"/>
      <c r="Z119" s="65"/>
    </row>
    <row r="120" spans="1:26" ht="20.100000000000001" customHeight="1">
      <c r="A120" s="61"/>
      <c r="B120" s="62"/>
      <c r="C120" s="62"/>
      <c r="D120" s="62"/>
      <c r="E120" s="63"/>
      <c r="F120" s="62"/>
      <c r="G120" s="62"/>
      <c r="H120" s="62"/>
      <c r="I120" s="62"/>
      <c r="J120" s="63"/>
      <c r="K120" s="62"/>
      <c r="L120" s="62"/>
      <c r="M120" s="62"/>
      <c r="N120" s="62"/>
      <c r="O120" s="63"/>
      <c r="P120" s="62"/>
      <c r="Q120" s="62"/>
      <c r="R120" s="62"/>
      <c r="S120" s="62"/>
      <c r="T120" s="63"/>
      <c r="U120" s="62"/>
      <c r="V120" s="62"/>
      <c r="W120" s="62"/>
      <c r="X120" s="62"/>
      <c r="Y120" s="64"/>
      <c r="Z120" s="65"/>
    </row>
    <row r="121" spans="1:26" ht="20.100000000000001" customHeight="1" thickBot="1">
      <c r="A121" s="48"/>
      <c r="B121" s="49"/>
      <c r="C121" s="49"/>
      <c r="D121" s="49"/>
      <c r="E121" s="49"/>
      <c r="F121" s="40"/>
      <c r="G121" s="40"/>
      <c r="H121" s="40"/>
      <c r="I121" s="40"/>
      <c r="J121" s="40"/>
      <c r="K121" s="40"/>
      <c r="L121" s="40"/>
      <c r="M121" s="40"/>
      <c r="N121" s="40"/>
      <c r="O121" s="40"/>
      <c r="P121" s="40"/>
      <c r="Q121" s="40"/>
      <c r="R121" s="40"/>
      <c r="S121" s="40"/>
      <c r="T121" s="40"/>
      <c r="U121" s="40"/>
      <c r="V121" s="40"/>
      <c r="W121" s="40"/>
      <c r="X121" s="40"/>
      <c r="Y121" s="41"/>
      <c r="Z121" s="42"/>
    </row>
    <row r="122" spans="1:26" ht="15" thickBot="1">
      <c r="A122" s="50"/>
      <c r="B122" s="51"/>
      <c r="C122" s="51"/>
      <c r="D122" s="51"/>
      <c r="E122" s="51"/>
      <c r="F122" s="46"/>
      <c r="G122" s="46"/>
      <c r="H122" s="46"/>
      <c r="I122" s="46"/>
      <c r="J122" s="46"/>
      <c r="K122" s="46"/>
      <c r="L122" s="46"/>
      <c r="M122" s="46"/>
      <c r="N122" s="46"/>
      <c r="O122" s="46"/>
      <c r="P122" s="46"/>
      <c r="Q122" s="46"/>
      <c r="R122" s="46"/>
      <c r="S122" s="46"/>
      <c r="T122" s="46"/>
      <c r="U122" s="46"/>
      <c r="V122" s="46"/>
      <c r="W122" s="46"/>
      <c r="X122" s="46"/>
      <c r="Y122" s="46"/>
      <c r="Z122" s="47"/>
    </row>
    <row r="123" spans="1:26" ht="20.399999999999999">
      <c r="A123" s="100">
        <f>IF(A116="","",IF(OR(ISNA(MATCH(A116+1, 'Evidence střelců a nástřel'!$A$7:$A$107,0)), Nastavení!$B$2 - 3 &lt;= 0), "", A116+1))</f>
        <v>4</v>
      </c>
      <c r="B123" s="101"/>
      <c r="C123" s="101"/>
      <c r="D123" s="101"/>
      <c r="E123" s="102"/>
      <c r="F123" s="103" t="str">
        <f>IF(A123 &lt;&gt; "", INDEX('Evidence střelců a nástřel'!$E$7:$E$107,  MATCH(A123,'Evidence střelců a nástřel'!$A$7:$A$107,0)),"")</f>
        <v>Kubín Vladislav</v>
      </c>
      <c r="G123" s="104"/>
      <c r="H123" s="104"/>
      <c r="I123" s="104"/>
      <c r="J123" s="104"/>
      <c r="K123" s="104"/>
      <c r="L123" s="104"/>
      <c r="M123" s="104"/>
      <c r="N123" s="104"/>
      <c r="O123" s="104"/>
      <c r="P123" s="104"/>
      <c r="Q123" s="104"/>
      <c r="R123" s="104"/>
      <c r="S123" s="104"/>
      <c r="T123" s="104"/>
      <c r="U123" s="104"/>
      <c r="V123" s="104"/>
      <c r="W123" s="104"/>
      <c r="X123" s="104"/>
      <c r="Y123" s="104"/>
      <c r="Z123" s="105"/>
    </row>
    <row r="124" spans="1:26">
      <c r="A124" s="34">
        <v>1</v>
      </c>
      <c r="B124" s="35">
        <v>2</v>
      </c>
      <c r="C124" s="35">
        <v>3</v>
      </c>
      <c r="D124" s="35">
        <v>4</v>
      </c>
      <c r="E124" s="36">
        <v>5</v>
      </c>
      <c r="F124" s="35">
        <v>6</v>
      </c>
      <c r="G124" s="35">
        <v>7</v>
      </c>
      <c r="H124" s="35">
        <v>8</v>
      </c>
      <c r="I124" s="35">
        <v>9</v>
      </c>
      <c r="J124" s="36">
        <v>10</v>
      </c>
      <c r="K124" s="35">
        <v>11</v>
      </c>
      <c r="L124" s="35">
        <v>12</v>
      </c>
      <c r="M124" s="35">
        <v>13</v>
      </c>
      <c r="N124" s="35">
        <v>14</v>
      </c>
      <c r="O124" s="36">
        <v>15</v>
      </c>
      <c r="P124" s="35">
        <v>16</v>
      </c>
      <c r="Q124" s="35">
        <v>17</v>
      </c>
      <c r="R124" s="35">
        <v>18</v>
      </c>
      <c r="S124" s="35">
        <v>19</v>
      </c>
      <c r="T124" s="36">
        <v>20</v>
      </c>
      <c r="U124" s="35">
        <v>21</v>
      </c>
      <c r="V124" s="35">
        <v>22</v>
      </c>
      <c r="W124" s="35">
        <v>23</v>
      </c>
      <c r="X124" s="35">
        <v>24</v>
      </c>
      <c r="Y124" s="37">
        <v>25</v>
      </c>
      <c r="Z124" s="38"/>
    </row>
    <row r="125" spans="1:26" ht="20.100000000000001" customHeight="1">
      <c r="A125" s="61"/>
      <c r="B125" s="62"/>
      <c r="C125" s="62"/>
      <c r="D125" s="62"/>
      <c r="E125" s="63"/>
      <c r="F125" s="62"/>
      <c r="G125" s="62"/>
      <c r="H125" s="62"/>
      <c r="I125" s="62"/>
      <c r="J125" s="63"/>
      <c r="K125" s="62"/>
      <c r="L125" s="62"/>
      <c r="M125" s="62"/>
      <c r="N125" s="62"/>
      <c r="O125" s="63"/>
      <c r="P125" s="62"/>
      <c r="Q125" s="62"/>
      <c r="R125" s="62"/>
      <c r="S125" s="62"/>
      <c r="T125" s="63"/>
      <c r="U125" s="62"/>
      <c r="V125" s="62"/>
      <c r="W125" s="62"/>
      <c r="X125" s="62"/>
      <c r="Y125" s="64"/>
      <c r="Z125" s="65"/>
    </row>
    <row r="126" spans="1:26" ht="20.100000000000001" customHeight="1">
      <c r="A126" s="61"/>
      <c r="B126" s="62"/>
      <c r="C126" s="62"/>
      <c r="D126" s="62"/>
      <c r="E126" s="63"/>
      <c r="F126" s="62"/>
      <c r="G126" s="62"/>
      <c r="H126" s="62"/>
      <c r="I126" s="62"/>
      <c r="J126" s="63"/>
      <c r="K126" s="62"/>
      <c r="L126" s="62"/>
      <c r="M126" s="62"/>
      <c r="N126" s="62"/>
      <c r="O126" s="63"/>
      <c r="P126" s="62"/>
      <c r="Q126" s="62"/>
      <c r="R126" s="62"/>
      <c r="S126" s="62"/>
      <c r="T126" s="63"/>
      <c r="U126" s="62"/>
      <c r="V126" s="62"/>
      <c r="W126" s="62"/>
      <c r="X126" s="62"/>
      <c r="Y126" s="64"/>
      <c r="Z126" s="65"/>
    </row>
    <row r="127" spans="1:26" ht="20.100000000000001" customHeight="1">
      <c r="A127" s="61"/>
      <c r="B127" s="62"/>
      <c r="C127" s="62"/>
      <c r="D127" s="62"/>
      <c r="E127" s="63"/>
      <c r="F127" s="62"/>
      <c r="G127" s="62"/>
      <c r="H127" s="62"/>
      <c r="I127" s="62"/>
      <c r="J127" s="63"/>
      <c r="K127" s="62"/>
      <c r="L127" s="62"/>
      <c r="M127" s="62"/>
      <c r="N127" s="62"/>
      <c r="O127" s="63"/>
      <c r="P127" s="62"/>
      <c r="Q127" s="62"/>
      <c r="R127" s="62"/>
      <c r="S127" s="62"/>
      <c r="T127" s="63"/>
      <c r="U127" s="62"/>
      <c r="V127" s="62"/>
      <c r="W127" s="62"/>
      <c r="X127" s="62"/>
      <c r="Y127" s="64"/>
      <c r="Z127" s="65"/>
    </row>
    <row r="128" spans="1:26" ht="20.100000000000001" customHeight="1" thickBot="1">
      <c r="A128" s="52"/>
      <c r="B128" s="53"/>
      <c r="C128" s="53"/>
      <c r="D128" s="53"/>
      <c r="E128" s="53"/>
      <c r="F128" s="54"/>
      <c r="G128" s="54"/>
      <c r="H128" s="54"/>
      <c r="I128" s="54"/>
      <c r="J128" s="54"/>
      <c r="K128" s="54"/>
      <c r="L128" s="54"/>
      <c r="M128" s="54"/>
      <c r="N128" s="54"/>
      <c r="O128" s="54"/>
      <c r="P128" s="54"/>
      <c r="Q128" s="54"/>
      <c r="R128" s="54"/>
      <c r="S128" s="54"/>
      <c r="T128" s="54"/>
      <c r="U128" s="54"/>
      <c r="V128" s="54"/>
      <c r="W128" s="54"/>
      <c r="X128" s="54"/>
      <c r="Y128" s="55"/>
      <c r="Z128" s="56"/>
    </row>
    <row r="129" spans="1:26" ht="15" thickBot="1">
      <c r="A129" s="50"/>
      <c r="B129" s="51"/>
      <c r="C129" s="51"/>
      <c r="D129" s="51"/>
      <c r="E129" s="51"/>
      <c r="F129" s="46"/>
      <c r="G129" s="46"/>
      <c r="H129" s="46"/>
      <c r="I129" s="46"/>
      <c r="J129" s="46"/>
      <c r="K129" s="46"/>
      <c r="L129" s="46"/>
      <c r="M129" s="46"/>
      <c r="N129" s="46"/>
      <c r="O129" s="46"/>
      <c r="P129" s="46"/>
      <c r="Q129" s="46"/>
      <c r="R129" s="46"/>
      <c r="S129" s="46"/>
      <c r="T129" s="46"/>
      <c r="U129" s="46"/>
      <c r="V129" s="46"/>
      <c r="W129" s="46"/>
      <c r="X129" s="46"/>
      <c r="Y129" s="46"/>
      <c r="Z129" s="47"/>
    </row>
    <row r="130" spans="1:26" ht="20.399999999999999">
      <c r="A130" s="100">
        <f>IF(A123="","",IF(OR(ISNA(MATCH(A123+1, 'Evidence střelců a nástřel'!$A$7:$A$107,0)), Nastavení!$B$2 - 4 &lt;= 0), "", A123+1))</f>
        <v>5</v>
      </c>
      <c r="B130" s="101"/>
      <c r="C130" s="101"/>
      <c r="D130" s="101"/>
      <c r="E130" s="102"/>
      <c r="F130" s="103" t="str">
        <f>IF(A130 &lt;&gt; "", INDEX('Evidence střelců a nástřel'!$E$7:$E$107,  MATCH(A130,'Evidence střelců a nástřel'!$A$7:$A$107,0)),"")</f>
        <v>Švoma Dušan</v>
      </c>
      <c r="G130" s="104"/>
      <c r="H130" s="104"/>
      <c r="I130" s="104"/>
      <c r="J130" s="104"/>
      <c r="K130" s="104"/>
      <c r="L130" s="104"/>
      <c r="M130" s="104"/>
      <c r="N130" s="104"/>
      <c r="O130" s="104"/>
      <c r="P130" s="104"/>
      <c r="Q130" s="104"/>
      <c r="R130" s="104"/>
      <c r="S130" s="104"/>
      <c r="T130" s="104"/>
      <c r="U130" s="104"/>
      <c r="V130" s="104"/>
      <c r="W130" s="104"/>
      <c r="X130" s="104"/>
      <c r="Y130" s="104"/>
      <c r="Z130" s="105"/>
    </row>
    <row r="131" spans="1:26">
      <c r="A131" s="34">
        <v>1</v>
      </c>
      <c r="B131" s="35">
        <v>2</v>
      </c>
      <c r="C131" s="35">
        <v>3</v>
      </c>
      <c r="D131" s="35">
        <v>4</v>
      </c>
      <c r="E131" s="36">
        <v>5</v>
      </c>
      <c r="F131" s="35">
        <v>6</v>
      </c>
      <c r="G131" s="35">
        <v>7</v>
      </c>
      <c r="H131" s="35">
        <v>8</v>
      </c>
      <c r="I131" s="35">
        <v>9</v>
      </c>
      <c r="J131" s="36">
        <v>10</v>
      </c>
      <c r="K131" s="35">
        <v>11</v>
      </c>
      <c r="L131" s="35">
        <v>12</v>
      </c>
      <c r="M131" s="35">
        <v>13</v>
      </c>
      <c r="N131" s="35">
        <v>14</v>
      </c>
      <c r="O131" s="36">
        <v>15</v>
      </c>
      <c r="P131" s="35">
        <v>16</v>
      </c>
      <c r="Q131" s="35">
        <v>17</v>
      </c>
      <c r="R131" s="35">
        <v>18</v>
      </c>
      <c r="S131" s="35">
        <v>19</v>
      </c>
      <c r="T131" s="36">
        <v>20</v>
      </c>
      <c r="U131" s="35">
        <v>21</v>
      </c>
      <c r="V131" s="35">
        <v>22</v>
      </c>
      <c r="W131" s="35">
        <v>23</v>
      </c>
      <c r="X131" s="35">
        <v>24</v>
      </c>
      <c r="Y131" s="37">
        <v>25</v>
      </c>
      <c r="Z131" s="38"/>
    </row>
    <row r="132" spans="1:26" ht="20.100000000000001" customHeight="1">
      <c r="A132" s="61"/>
      <c r="B132" s="62"/>
      <c r="C132" s="62"/>
      <c r="D132" s="62"/>
      <c r="E132" s="63"/>
      <c r="F132" s="62"/>
      <c r="G132" s="62"/>
      <c r="H132" s="62"/>
      <c r="I132" s="62"/>
      <c r="J132" s="63"/>
      <c r="K132" s="62"/>
      <c r="L132" s="62"/>
      <c r="M132" s="62"/>
      <c r="N132" s="62"/>
      <c r="O132" s="63"/>
      <c r="P132" s="62"/>
      <c r="Q132" s="62"/>
      <c r="R132" s="62"/>
      <c r="S132" s="62"/>
      <c r="T132" s="63"/>
      <c r="U132" s="62"/>
      <c r="V132" s="62"/>
      <c r="W132" s="62"/>
      <c r="X132" s="62"/>
      <c r="Y132" s="64"/>
      <c r="Z132" s="65"/>
    </row>
    <row r="133" spans="1:26" ht="20.100000000000001" customHeight="1">
      <c r="A133" s="61"/>
      <c r="B133" s="62"/>
      <c r="C133" s="62"/>
      <c r="D133" s="62"/>
      <c r="E133" s="63"/>
      <c r="F133" s="62"/>
      <c r="G133" s="62"/>
      <c r="H133" s="62"/>
      <c r="I133" s="62"/>
      <c r="J133" s="63"/>
      <c r="K133" s="62"/>
      <c r="L133" s="62"/>
      <c r="M133" s="62"/>
      <c r="N133" s="62"/>
      <c r="O133" s="63"/>
      <c r="P133" s="62"/>
      <c r="Q133" s="62"/>
      <c r="R133" s="62"/>
      <c r="S133" s="62"/>
      <c r="T133" s="63"/>
      <c r="U133" s="62"/>
      <c r="V133" s="62"/>
      <c r="W133" s="62"/>
      <c r="X133" s="62"/>
      <c r="Y133" s="64"/>
      <c r="Z133" s="65"/>
    </row>
    <row r="134" spans="1:26" ht="20.100000000000001" customHeight="1">
      <c r="A134" s="61"/>
      <c r="B134" s="62"/>
      <c r="C134" s="62"/>
      <c r="D134" s="62"/>
      <c r="E134" s="63"/>
      <c r="F134" s="62"/>
      <c r="G134" s="62"/>
      <c r="H134" s="62"/>
      <c r="I134" s="62"/>
      <c r="J134" s="63"/>
      <c r="K134" s="62"/>
      <c r="L134" s="62"/>
      <c r="M134" s="62"/>
      <c r="N134" s="62"/>
      <c r="O134" s="63"/>
      <c r="P134" s="62"/>
      <c r="Q134" s="62"/>
      <c r="R134" s="62"/>
      <c r="S134" s="62"/>
      <c r="T134" s="63"/>
      <c r="U134" s="62"/>
      <c r="V134" s="62"/>
      <c r="W134" s="62"/>
      <c r="X134" s="62"/>
      <c r="Y134" s="64"/>
      <c r="Z134" s="65"/>
    </row>
    <row r="135" spans="1:26" ht="20.100000000000001" customHeight="1" thickBot="1">
      <c r="A135" s="57"/>
      <c r="B135" s="58"/>
      <c r="C135" s="58"/>
      <c r="D135" s="58"/>
      <c r="E135" s="58"/>
      <c r="F135" s="40"/>
      <c r="G135" s="40"/>
      <c r="H135" s="40"/>
      <c r="I135" s="40"/>
      <c r="J135" s="40"/>
      <c r="K135" s="40"/>
      <c r="L135" s="40"/>
      <c r="M135" s="40"/>
      <c r="N135" s="40"/>
      <c r="O135" s="40"/>
      <c r="P135" s="40"/>
      <c r="Q135" s="40"/>
      <c r="R135" s="40"/>
      <c r="S135" s="40"/>
      <c r="T135" s="40"/>
      <c r="U135" s="40"/>
      <c r="V135" s="40"/>
      <c r="W135" s="40"/>
      <c r="X135" s="40"/>
      <c r="Y135" s="41"/>
      <c r="Z135" s="42"/>
    </row>
    <row r="136" spans="1:26" ht="15" thickBot="1">
      <c r="A136" s="59"/>
      <c r="B136" s="60"/>
      <c r="C136" s="60"/>
      <c r="D136" s="60"/>
      <c r="E136" s="60"/>
      <c r="F136" s="46"/>
      <c r="G136" s="46"/>
      <c r="H136" s="46"/>
      <c r="I136" s="46"/>
      <c r="J136" s="46"/>
      <c r="K136" s="46"/>
      <c r="L136" s="46"/>
      <c r="M136" s="46"/>
      <c r="N136" s="46"/>
      <c r="O136" s="46"/>
      <c r="P136" s="46"/>
      <c r="Q136" s="46"/>
      <c r="R136" s="46"/>
      <c r="S136" s="46"/>
      <c r="T136" s="46"/>
      <c r="U136" s="46"/>
      <c r="V136" s="46"/>
      <c r="W136" s="46"/>
      <c r="X136" s="46"/>
      <c r="Y136" s="46"/>
      <c r="Z136" s="47"/>
    </row>
    <row r="137" spans="1:26" ht="20.399999999999999">
      <c r="A137" s="100">
        <f>IF(A130="","",IF(OR(ISNA(MATCH(A130+1, 'Evidence střelců a nástřel'!$A$7:$A$107,0)), Nastavení!$B$2 - 5 &lt;= 0), "", A130+1))</f>
        <v>6</v>
      </c>
      <c r="B137" s="101"/>
      <c r="C137" s="101"/>
      <c r="D137" s="101"/>
      <c r="E137" s="102"/>
      <c r="F137" s="103" t="str">
        <f>IF(A137 &lt;&gt; "", INDEX('Evidence střelců a nástřel'!$E$7:$E$107,  MATCH(A137,'Evidence střelců a nástřel'!$A$7:$A$107,0)),"")</f>
        <v>Sláma Petr</v>
      </c>
      <c r="G137" s="104"/>
      <c r="H137" s="104"/>
      <c r="I137" s="104"/>
      <c r="J137" s="104"/>
      <c r="K137" s="104"/>
      <c r="L137" s="104"/>
      <c r="M137" s="104"/>
      <c r="N137" s="104"/>
      <c r="O137" s="104"/>
      <c r="P137" s="104"/>
      <c r="Q137" s="104"/>
      <c r="R137" s="104"/>
      <c r="S137" s="104"/>
      <c r="T137" s="104"/>
      <c r="U137" s="104"/>
      <c r="V137" s="104"/>
      <c r="W137" s="104"/>
      <c r="X137" s="104"/>
      <c r="Y137" s="104"/>
      <c r="Z137" s="105"/>
    </row>
    <row r="138" spans="1:26">
      <c r="A138" s="34">
        <v>1</v>
      </c>
      <c r="B138" s="35">
        <v>2</v>
      </c>
      <c r="C138" s="35">
        <v>3</v>
      </c>
      <c r="D138" s="35">
        <v>4</v>
      </c>
      <c r="E138" s="36">
        <v>5</v>
      </c>
      <c r="F138" s="35">
        <v>6</v>
      </c>
      <c r="G138" s="35">
        <v>7</v>
      </c>
      <c r="H138" s="35">
        <v>8</v>
      </c>
      <c r="I138" s="35">
        <v>9</v>
      </c>
      <c r="J138" s="36">
        <v>10</v>
      </c>
      <c r="K138" s="35">
        <v>11</v>
      </c>
      <c r="L138" s="35">
        <v>12</v>
      </c>
      <c r="M138" s="35">
        <v>13</v>
      </c>
      <c r="N138" s="35">
        <v>14</v>
      </c>
      <c r="O138" s="36">
        <v>15</v>
      </c>
      <c r="P138" s="35">
        <v>16</v>
      </c>
      <c r="Q138" s="35">
        <v>17</v>
      </c>
      <c r="R138" s="35">
        <v>18</v>
      </c>
      <c r="S138" s="35">
        <v>19</v>
      </c>
      <c r="T138" s="36">
        <v>20</v>
      </c>
      <c r="U138" s="35">
        <v>21</v>
      </c>
      <c r="V138" s="35">
        <v>22</v>
      </c>
      <c r="W138" s="35">
        <v>23</v>
      </c>
      <c r="X138" s="35">
        <v>24</v>
      </c>
      <c r="Y138" s="37">
        <v>25</v>
      </c>
      <c r="Z138" s="38"/>
    </row>
    <row r="139" spans="1:26" ht="20.100000000000001" customHeight="1">
      <c r="A139" s="61"/>
      <c r="B139" s="62"/>
      <c r="C139" s="62"/>
      <c r="D139" s="62"/>
      <c r="E139" s="63"/>
      <c r="F139" s="62"/>
      <c r="G139" s="62"/>
      <c r="H139" s="62"/>
      <c r="I139" s="62"/>
      <c r="J139" s="63"/>
      <c r="K139" s="62"/>
      <c r="L139" s="62"/>
      <c r="M139" s="62"/>
      <c r="N139" s="62"/>
      <c r="O139" s="63"/>
      <c r="P139" s="62"/>
      <c r="Q139" s="62"/>
      <c r="R139" s="62"/>
      <c r="S139" s="62"/>
      <c r="T139" s="63"/>
      <c r="U139" s="62"/>
      <c r="V139" s="62"/>
      <c r="W139" s="62"/>
      <c r="X139" s="62"/>
      <c r="Y139" s="64"/>
      <c r="Z139" s="65"/>
    </row>
    <row r="140" spans="1:26" ht="20.100000000000001" customHeight="1">
      <c r="A140" s="61"/>
      <c r="B140" s="62"/>
      <c r="C140" s="62"/>
      <c r="D140" s="62"/>
      <c r="E140" s="63"/>
      <c r="F140" s="62"/>
      <c r="G140" s="62"/>
      <c r="H140" s="62"/>
      <c r="I140" s="62"/>
      <c r="J140" s="63"/>
      <c r="K140" s="62"/>
      <c r="L140" s="62"/>
      <c r="M140" s="62"/>
      <c r="N140" s="62"/>
      <c r="O140" s="63"/>
      <c r="P140" s="62"/>
      <c r="Q140" s="62"/>
      <c r="R140" s="62"/>
      <c r="S140" s="62"/>
      <c r="T140" s="63"/>
      <c r="U140" s="62"/>
      <c r="V140" s="62"/>
      <c r="W140" s="62"/>
      <c r="X140" s="62"/>
      <c r="Y140" s="64"/>
      <c r="Z140" s="65"/>
    </row>
    <row r="141" spans="1:26" ht="20.100000000000001" customHeight="1">
      <c r="A141" s="61"/>
      <c r="B141" s="62"/>
      <c r="C141" s="62"/>
      <c r="D141" s="62"/>
      <c r="E141" s="63"/>
      <c r="F141" s="62"/>
      <c r="G141" s="62"/>
      <c r="H141" s="62"/>
      <c r="I141" s="62"/>
      <c r="J141" s="63"/>
      <c r="K141" s="62"/>
      <c r="L141" s="62"/>
      <c r="M141" s="62"/>
      <c r="N141" s="62"/>
      <c r="O141" s="63"/>
      <c r="P141" s="62"/>
      <c r="Q141" s="62"/>
      <c r="R141" s="62"/>
      <c r="S141" s="62"/>
      <c r="T141" s="63"/>
      <c r="U141" s="62"/>
      <c r="V141" s="62"/>
      <c r="W141" s="62"/>
      <c r="X141" s="62"/>
      <c r="Y141" s="64"/>
      <c r="Z141" s="65"/>
    </row>
    <row r="142" spans="1:26" ht="20.100000000000001" customHeight="1" thickBot="1">
      <c r="A142" s="39"/>
      <c r="B142" s="40"/>
      <c r="C142" s="40"/>
      <c r="D142" s="40"/>
      <c r="E142" s="40"/>
      <c r="F142" s="40"/>
      <c r="G142" s="40"/>
      <c r="H142" s="40"/>
      <c r="I142" s="40"/>
      <c r="J142" s="40"/>
      <c r="K142" s="40"/>
      <c r="L142" s="40"/>
      <c r="M142" s="40"/>
      <c r="N142" s="40"/>
      <c r="O142" s="40"/>
      <c r="P142" s="40"/>
      <c r="Q142" s="40"/>
      <c r="R142" s="40"/>
      <c r="S142" s="40"/>
      <c r="T142" s="40"/>
      <c r="U142" s="40"/>
      <c r="V142" s="40"/>
      <c r="W142" s="40"/>
      <c r="X142" s="40"/>
      <c r="Y142" s="41"/>
      <c r="Z142" s="42"/>
    </row>
  </sheetData>
  <mergeCells count="94">
    <mergeCell ref="Z89:Z90"/>
    <mergeCell ref="Z94:Z95"/>
    <mergeCell ref="Z52:Z53"/>
    <mergeCell ref="Z46:Z47"/>
    <mergeCell ref="J63:L63"/>
    <mergeCell ref="M63:X63"/>
    <mergeCell ref="Y63:Z63"/>
    <mergeCell ref="Z74:Z75"/>
    <mergeCell ref="Z79:Z80"/>
    <mergeCell ref="Z40:Z41"/>
    <mergeCell ref="Z34:Z35"/>
    <mergeCell ref="Z58:Z59"/>
    <mergeCell ref="A8:Z8"/>
    <mergeCell ref="Z4:Z5"/>
    <mergeCell ref="Z28:Z29"/>
    <mergeCell ref="Z22:Z23"/>
    <mergeCell ref="Z16:Z17"/>
    <mergeCell ref="Z10:Z11"/>
    <mergeCell ref="A27:E27"/>
    <mergeCell ref="F27:O27"/>
    <mergeCell ref="P27:Z27"/>
    <mergeCell ref="A9:E9"/>
    <mergeCell ref="F9:O9"/>
    <mergeCell ref="P9:Z9"/>
    <mergeCell ref="A14:Z14"/>
    <mergeCell ref="A15:E15"/>
    <mergeCell ref="F15:O15"/>
    <mergeCell ref="P15:Z15"/>
    <mergeCell ref="A1:Z1"/>
    <mergeCell ref="A2:Z2"/>
    <mergeCell ref="A3:E3"/>
    <mergeCell ref="F3:O3"/>
    <mergeCell ref="P3:Z3"/>
    <mergeCell ref="A20:Z20"/>
    <mergeCell ref="A21:E21"/>
    <mergeCell ref="F21:O21"/>
    <mergeCell ref="P21:Z21"/>
    <mergeCell ref="A26:Z26"/>
    <mergeCell ref="A51:E51"/>
    <mergeCell ref="F51:O51"/>
    <mergeCell ref="P51:Z51"/>
    <mergeCell ref="A32:Z32"/>
    <mergeCell ref="A33:E33"/>
    <mergeCell ref="F33:O33"/>
    <mergeCell ref="P33:Z33"/>
    <mergeCell ref="A38:Z38"/>
    <mergeCell ref="A39:E39"/>
    <mergeCell ref="F39:O39"/>
    <mergeCell ref="P39:Z39"/>
    <mergeCell ref="A44:Z44"/>
    <mergeCell ref="A45:E45"/>
    <mergeCell ref="F45:O45"/>
    <mergeCell ref="P45:Z45"/>
    <mergeCell ref="A50:Z50"/>
    <mergeCell ref="A73:E73"/>
    <mergeCell ref="F73:Z73"/>
    <mergeCell ref="A56:Z56"/>
    <mergeCell ref="A57:E57"/>
    <mergeCell ref="F57:O57"/>
    <mergeCell ref="P57:Z57"/>
    <mergeCell ref="A65:Z65"/>
    <mergeCell ref="Z69:Z70"/>
    <mergeCell ref="A66:L66"/>
    <mergeCell ref="M66:Z66"/>
    <mergeCell ref="A67:Z67"/>
    <mergeCell ref="A68:E68"/>
    <mergeCell ref="F68:Z68"/>
    <mergeCell ref="A78:E78"/>
    <mergeCell ref="F78:Z78"/>
    <mergeCell ref="A83:E83"/>
    <mergeCell ref="F83:Z83"/>
    <mergeCell ref="A88:E88"/>
    <mergeCell ref="F88:Z88"/>
    <mergeCell ref="Z84:Z85"/>
    <mergeCell ref="A116:E116"/>
    <mergeCell ref="F116:Z116"/>
    <mergeCell ref="A93:E93"/>
    <mergeCell ref="F93:Z93"/>
    <mergeCell ref="A100:Z100"/>
    <mergeCell ref="A102:E102"/>
    <mergeCell ref="F102:Z102"/>
    <mergeCell ref="A109:E109"/>
    <mergeCell ref="F109:Z109"/>
    <mergeCell ref="J98:L98"/>
    <mergeCell ref="M98:X98"/>
    <mergeCell ref="Y98:Z98"/>
    <mergeCell ref="A101:L101"/>
    <mergeCell ref="M101:Z101"/>
    <mergeCell ref="A123:E123"/>
    <mergeCell ref="F123:Z123"/>
    <mergeCell ref="A130:E130"/>
    <mergeCell ref="F130:Z130"/>
    <mergeCell ref="A137:E137"/>
    <mergeCell ref="F137:Z137"/>
  </mergeCells>
  <pageMargins left="0.39370078740157483" right="0.23622047244094491" top="0.55118110236220474" bottom="0.39370078740157483" header="0.31496062992125984" footer="0.31496062992125984"/>
  <pageSetup paperSize="9" orientation="portrait" r:id="rId1"/>
  <legacyDrawing r:id="rId2"/>
</worksheet>
</file>

<file path=xl/worksheets/sheet7.xml><?xml version="1.0" encoding="utf-8"?>
<worksheet xmlns="http://schemas.openxmlformats.org/spreadsheetml/2006/main" xmlns:r="http://schemas.openxmlformats.org/officeDocument/2006/relationships">
  <sheetPr codeName="List5"/>
  <dimension ref="A1:L22"/>
  <sheetViews>
    <sheetView workbookViewId="0">
      <selection activeCell="A4" sqref="A4"/>
    </sheetView>
  </sheetViews>
  <sheetFormatPr defaultRowHeight="14.4"/>
  <cols>
    <col min="1" max="1" width="22.109375" customWidth="1"/>
    <col min="4" max="4" width="9.33203125" customWidth="1"/>
    <col min="6" max="6" width="11.88671875" bestFit="1" customWidth="1"/>
  </cols>
  <sheetData>
    <row r="1" spans="1:12">
      <c r="A1" s="27" t="s">
        <v>49</v>
      </c>
      <c r="B1" s="30">
        <f>COUNTA('Evidence střelců a nástřel'!$E$7:$E$107)</f>
        <v>41</v>
      </c>
      <c r="C1" s="8"/>
      <c r="D1" s="8"/>
      <c r="E1" s="8"/>
      <c r="F1" s="8"/>
      <c r="G1" s="8"/>
      <c r="H1" s="8"/>
      <c r="I1" s="8"/>
      <c r="J1" s="8"/>
      <c r="K1" s="8"/>
      <c r="L1" s="8"/>
    </row>
    <row r="2" spans="1:12">
      <c r="A2" s="27" t="s">
        <v>22</v>
      </c>
      <c r="B2" s="1">
        <v>6</v>
      </c>
      <c r="C2" s="8"/>
      <c r="D2" s="8"/>
      <c r="E2" s="8"/>
      <c r="F2" s="8"/>
      <c r="G2" s="8"/>
      <c r="H2" s="8"/>
      <c r="I2" s="8"/>
      <c r="J2" s="8"/>
      <c r="K2" s="8"/>
      <c r="L2" s="8"/>
    </row>
    <row r="3" spans="1:12">
      <c r="A3" s="27" t="s">
        <v>105</v>
      </c>
      <c r="B3" s="1">
        <v>3</v>
      </c>
      <c r="C3" s="8"/>
      <c r="D3" s="8"/>
      <c r="E3" s="8"/>
      <c r="F3" s="8"/>
      <c r="G3" s="8"/>
      <c r="H3" s="8"/>
      <c r="I3" s="8"/>
      <c r="J3" s="8"/>
      <c r="K3" s="8"/>
      <c r="L3" s="8"/>
    </row>
    <row r="4" spans="1:12">
      <c r="A4" s="83" t="s">
        <v>119</v>
      </c>
      <c r="B4" s="1" t="s">
        <v>126</v>
      </c>
      <c r="C4" s="8"/>
      <c r="D4" s="8"/>
      <c r="E4" s="8"/>
      <c r="F4" s="8"/>
      <c r="G4" s="8"/>
      <c r="H4" s="8"/>
      <c r="I4" s="8"/>
      <c r="J4" s="8"/>
      <c r="K4" s="8"/>
      <c r="L4" s="8"/>
    </row>
    <row r="5" spans="1:12">
      <c r="A5" s="84" t="s">
        <v>128</v>
      </c>
      <c r="B5" s="1" t="s">
        <v>126</v>
      </c>
      <c r="C5" s="8"/>
      <c r="D5" s="8"/>
      <c r="E5" s="8"/>
      <c r="F5" s="8"/>
      <c r="G5" s="8"/>
      <c r="H5" s="8"/>
      <c r="I5" s="8"/>
      <c r="J5" s="8"/>
      <c r="K5" s="8"/>
      <c r="L5" s="8"/>
    </row>
    <row r="6" spans="1:12">
      <c r="A6" s="27"/>
      <c r="B6" s="27" t="str">
        <f>'Evidence střelců a nástřel'!F$6</f>
        <v>Disc. 1</v>
      </c>
      <c r="C6" s="27" t="str">
        <f>'Evidence střelců a nástřel'!G$6</f>
        <v>Disc. 2</v>
      </c>
      <c r="D6" s="27" t="str">
        <f>'Evidence střelců a nástřel'!H$6</f>
        <v>Disc. 3</v>
      </c>
      <c r="E6" s="27" t="str">
        <f>'Evidence střelců a nástřel'!I$6</f>
        <v>Disc. 4</v>
      </c>
      <c r="F6" s="27" t="str">
        <f>'Evidence střelců a nástřel'!J$6</f>
        <v>Disc. 5</v>
      </c>
      <c r="G6" s="27" t="str">
        <f>'Evidence střelců a nástřel'!K$6</f>
        <v>Disc. 6</v>
      </c>
      <c r="H6" s="27" t="str">
        <f>'Evidence střelců a nástřel'!L$6</f>
        <v>Disc. 7</v>
      </c>
      <c r="I6" s="27" t="str">
        <f>'Evidence střelců a nástřel'!M$6</f>
        <v>Zajíc</v>
      </c>
      <c r="J6" s="27" t="str">
        <f>'Evidence střelců a nástřel'!N$6</f>
        <v>AT</v>
      </c>
      <c r="K6" s="27" t="str">
        <f>'Evidence střelců a nástřel'!O$6</f>
        <v>Vys. Věž</v>
      </c>
      <c r="L6" s="27" t="str">
        <f>'Evidence střelců a nástřel'!P$6</f>
        <v>Finále</v>
      </c>
    </row>
    <row r="7" spans="1:12" ht="28.8">
      <c r="A7" s="27" t="s">
        <v>23</v>
      </c>
      <c r="B7" s="1">
        <v>20</v>
      </c>
      <c r="C7" s="1">
        <v>20</v>
      </c>
      <c r="D7" s="1">
        <v>20</v>
      </c>
      <c r="E7" s="1">
        <v>20</v>
      </c>
      <c r="F7" s="1">
        <v>20</v>
      </c>
      <c r="G7" s="1">
        <v>20</v>
      </c>
      <c r="H7" s="1">
        <v>20</v>
      </c>
      <c r="I7" s="1">
        <v>20</v>
      </c>
      <c r="J7" s="1">
        <v>20</v>
      </c>
      <c r="K7" s="1">
        <v>20</v>
      </c>
      <c r="L7" s="1">
        <v>20</v>
      </c>
    </row>
    <row r="8" spans="1:12" ht="30.75" customHeight="1">
      <c r="A8" s="27"/>
      <c r="B8" s="151" t="s">
        <v>8</v>
      </c>
      <c r="C8" s="152"/>
      <c r="D8" s="152"/>
      <c r="E8" s="152"/>
      <c r="F8" s="152"/>
      <c r="G8" s="152"/>
      <c r="H8" s="152"/>
      <c r="I8" s="152"/>
      <c r="J8" s="8"/>
      <c r="K8" s="8"/>
      <c r="L8" s="8"/>
    </row>
    <row r="9" spans="1:12" ht="28.8">
      <c r="A9" s="27"/>
      <c r="B9" s="27" t="s">
        <v>40</v>
      </c>
      <c r="C9" s="27" t="s">
        <v>41</v>
      </c>
      <c r="D9" s="27" t="s">
        <v>59</v>
      </c>
      <c r="E9" s="27" t="s">
        <v>60</v>
      </c>
      <c r="F9" s="27" t="s">
        <v>61</v>
      </c>
      <c r="G9" s="148" t="s">
        <v>42</v>
      </c>
      <c r="H9" s="149"/>
      <c r="I9" s="150"/>
      <c r="J9" s="8"/>
      <c r="K9" s="8"/>
      <c r="L9" s="8"/>
    </row>
    <row r="10" spans="1:12">
      <c r="A10" s="27"/>
      <c r="B10" s="12" t="s">
        <v>9</v>
      </c>
      <c r="C10" s="12">
        <f>COUNTIF('Evidence střelců a nástřel'!$C$7:$C$107,Nastavení!B10)</f>
        <v>0</v>
      </c>
      <c r="D10" s="12">
        <f>SUMPRODUCT(--('Evidence střelců a nástřel'!$C$7:$C$107=""), --('Evidence střelců a nástřel'!$A$7:$A$107&lt;&gt;""))</f>
        <v>41</v>
      </c>
      <c r="E10" s="12">
        <f>COUNTIF('Seznam družstev'!$B$7:$B$50,Nastavení!B10)</f>
        <v>0</v>
      </c>
      <c r="F10" s="12">
        <f>SUMPRODUCT(--('Seznam družstev'!$B$7:$B$50=""), --('Seznam družstev'!$A$7:$A$50&lt;&gt;""))</f>
        <v>0</v>
      </c>
      <c r="G10" s="153" t="s">
        <v>24</v>
      </c>
      <c r="H10" s="153"/>
      <c r="I10" s="153"/>
      <c r="J10" s="8"/>
      <c r="K10" s="8"/>
      <c r="L10" s="8"/>
    </row>
    <row r="11" spans="1:12">
      <c r="A11" s="27"/>
      <c r="B11" s="12" t="s">
        <v>10</v>
      </c>
      <c r="C11" s="12">
        <f>COUNTIF('Evidence střelců a nástřel'!$C$7:$C$107,Nastavení!B11)</f>
        <v>0</v>
      </c>
      <c r="D11" s="12">
        <f t="shared" ref="D11:D22" si="0">C10+D10</f>
        <v>41</v>
      </c>
      <c r="E11" s="12">
        <f>COUNTIF('Seznam družstev'!$B$7:$B$50,Nastavení!B11)</f>
        <v>0</v>
      </c>
      <c r="F11" s="12">
        <f>E10+F10</f>
        <v>0</v>
      </c>
      <c r="G11" s="153" t="s">
        <v>25</v>
      </c>
      <c r="H11" s="153"/>
      <c r="I11" s="153"/>
      <c r="J11" s="8"/>
      <c r="K11" s="8"/>
      <c r="L11" s="8"/>
    </row>
    <row r="12" spans="1:12">
      <c r="A12" s="27"/>
      <c r="B12" s="12" t="s">
        <v>11</v>
      </c>
      <c r="C12" s="12">
        <f>COUNTIF('Evidence střelců a nástřel'!$C$7:$C$107,Nastavení!B12)</f>
        <v>0</v>
      </c>
      <c r="D12" s="12">
        <f t="shared" si="0"/>
        <v>41</v>
      </c>
      <c r="E12" s="12">
        <f>COUNTIF('Seznam družstev'!$B$7:$B$50,Nastavení!B12)</f>
        <v>0</v>
      </c>
      <c r="F12" s="12">
        <f t="shared" ref="F12:F22" si="1">E11+F11</f>
        <v>0</v>
      </c>
      <c r="G12" s="153" t="s">
        <v>26</v>
      </c>
      <c r="H12" s="153"/>
      <c r="I12" s="153"/>
      <c r="J12" s="8"/>
      <c r="K12" s="8"/>
      <c r="L12" s="8"/>
    </row>
    <row r="13" spans="1:12">
      <c r="A13" s="27"/>
      <c r="B13" s="12" t="s">
        <v>12</v>
      </c>
      <c r="C13" s="12">
        <f>COUNTIF('Evidence střelců a nástřel'!$C$7:$C$107,Nastavení!B13)</f>
        <v>0</v>
      </c>
      <c r="D13" s="12">
        <f t="shared" si="0"/>
        <v>41</v>
      </c>
      <c r="E13" s="12">
        <f>COUNTIF('Seznam družstev'!$B$7:$B$50,Nastavení!B13)</f>
        <v>0</v>
      </c>
      <c r="F13" s="12">
        <f t="shared" si="1"/>
        <v>0</v>
      </c>
      <c r="G13" s="153" t="s">
        <v>27</v>
      </c>
      <c r="H13" s="153"/>
      <c r="I13" s="153"/>
      <c r="J13" s="8"/>
      <c r="K13" s="8"/>
      <c r="L13" s="8"/>
    </row>
    <row r="14" spans="1:12">
      <c r="A14" s="27"/>
      <c r="B14" s="12" t="s">
        <v>13</v>
      </c>
      <c r="C14" s="12">
        <f>COUNTIF('Evidence střelců a nástřel'!$C$7:$C$107,Nastavení!B14)</f>
        <v>0</v>
      </c>
      <c r="D14" s="12">
        <f t="shared" si="0"/>
        <v>41</v>
      </c>
      <c r="E14" s="12">
        <f>COUNTIF('Seznam družstev'!$B$7:$B$50,Nastavení!B14)</f>
        <v>0</v>
      </c>
      <c r="F14" s="12">
        <f t="shared" si="1"/>
        <v>0</v>
      </c>
      <c r="G14" s="153" t="s">
        <v>29</v>
      </c>
      <c r="H14" s="153"/>
      <c r="I14" s="153"/>
      <c r="J14" s="8"/>
      <c r="K14" s="8"/>
      <c r="L14" s="8"/>
    </row>
    <row r="15" spans="1:12">
      <c r="A15" s="27"/>
      <c r="B15" s="12" t="s">
        <v>14</v>
      </c>
      <c r="C15" s="12">
        <f>COUNTIF('Evidence střelců a nástřel'!$C$7:$C$107,Nastavení!B15)</f>
        <v>0</v>
      </c>
      <c r="D15" s="12">
        <f t="shared" si="0"/>
        <v>41</v>
      </c>
      <c r="E15" s="12">
        <f>COUNTIF('Seznam družstev'!$B$7:$B$50,Nastavení!B15)</f>
        <v>0</v>
      </c>
      <c r="F15" s="12">
        <f t="shared" si="1"/>
        <v>0</v>
      </c>
      <c r="G15" s="153" t="s">
        <v>28</v>
      </c>
      <c r="H15" s="153"/>
      <c r="I15" s="153"/>
      <c r="J15" s="8"/>
      <c r="K15" s="8"/>
      <c r="L15" s="8"/>
    </row>
    <row r="16" spans="1:12">
      <c r="A16" s="27"/>
      <c r="B16" s="12" t="s">
        <v>33</v>
      </c>
      <c r="C16" s="12">
        <f>COUNTIF('Evidence střelců a nástřel'!$C$7:$C$107,Nastavení!B16)</f>
        <v>0</v>
      </c>
      <c r="D16" s="12">
        <f t="shared" si="0"/>
        <v>41</v>
      </c>
      <c r="E16" s="12">
        <f>COUNTIF('Seznam družstev'!$B$7:$B$50,Nastavení!B16)</f>
        <v>0</v>
      </c>
      <c r="F16" s="12">
        <f t="shared" si="1"/>
        <v>0</v>
      </c>
      <c r="G16" s="153" t="s">
        <v>34</v>
      </c>
      <c r="H16" s="153"/>
      <c r="I16" s="153"/>
      <c r="J16" s="8"/>
      <c r="K16" s="8"/>
      <c r="L16" s="8"/>
    </row>
    <row r="17" spans="1:12">
      <c r="A17" s="27"/>
      <c r="B17" s="12" t="s">
        <v>15</v>
      </c>
      <c r="C17" s="12">
        <f>COUNTIF('Evidence střelců a nástřel'!$C$7:$C$107,Nastavení!B17)</f>
        <v>0</v>
      </c>
      <c r="D17" s="12">
        <f t="shared" si="0"/>
        <v>41</v>
      </c>
      <c r="E17" s="12">
        <f>COUNTIF('Seznam družstev'!$B$7:$B$50,Nastavení!B17)</f>
        <v>0</v>
      </c>
      <c r="F17" s="12">
        <f t="shared" si="1"/>
        <v>0</v>
      </c>
      <c r="G17" s="153" t="s">
        <v>30</v>
      </c>
      <c r="H17" s="153"/>
      <c r="I17" s="153"/>
      <c r="J17" s="8"/>
      <c r="K17" s="8"/>
      <c r="L17" s="8"/>
    </row>
    <row r="18" spans="1:12">
      <c r="A18" s="27"/>
      <c r="B18" s="12" t="s">
        <v>16</v>
      </c>
      <c r="C18" s="12">
        <f>COUNTIF('Evidence střelců a nástřel'!$C$7:$C$107,Nastavení!B18)</f>
        <v>0</v>
      </c>
      <c r="D18" s="12">
        <f t="shared" si="0"/>
        <v>41</v>
      </c>
      <c r="E18" s="12">
        <f>COUNTIF('Seznam družstev'!$B$7:$B$50,Nastavení!B18)</f>
        <v>0</v>
      </c>
      <c r="F18" s="12">
        <f t="shared" si="1"/>
        <v>0</v>
      </c>
      <c r="G18" s="153" t="s">
        <v>31</v>
      </c>
      <c r="H18" s="153"/>
      <c r="I18" s="153"/>
      <c r="J18" s="8"/>
      <c r="K18" s="8"/>
      <c r="L18" s="8"/>
    </row>
    <row r="19" spans="1:12">
      <c r="A19" s="27"/>
      <c r="B19" s="12" t="s">
        <v>18</v>
      </c>
      <c r="C19" s="12">
        <f>COUNTIF('Evidence střelců a nástřel'!$C$7:$C$107,Nastavení!B19)</f>
        <v>0</v>
      </c>
      <c r="D19" s="12">
        <f t="shared" si="0"/>
        <v>41</v>
      </c>
      <c r="E19" s="12">
        <f>COUNTIF('Seznam družstev'!$B$7:$B$50,Nastavení!B19)</f>
        <v>0</v>
      </c>
      <c r="F19" s="12">
        <f t="shared" si="1"/>
        <v>0</v>
      </c>
      <c r="G19" s="153" t="s">
        <v>32</v>
      </c>
      <c r="H19" s="153"/>
      <c r="I19" s="153"/>
      <c r="J19" s="8"/>
      <c r="K19" s="8"/>
      <c r="L19" s="8"/>
    </row>
    <row r="20" spans="1:12">
      <c r="A20" s="27"/>
      <c r="B20" s="12" t="s">
        <v>18</v>
      </c>
      <c r="C20" s="12">
        <f>COUNTIF('Evidence střelců a nástřel'!$C$7:$C$107,Nastavení!B20)</f>
        <v>0</v>
      </c>
      <c r="D20" s="12">
        <f t="shared" si="0"/>
        <v>41</v>
      </c>
      <c r="E20" s="12">
        <f>COUNTIF('Seznam družstev'!$B$7:$B$50,Nastavení!B20)</f>
        <v>0</v>
      </c>
      <c r="F20" s="12">
        <f t="shared" si="1"/>
        <v>0</v>
      </c>
      <c r="G20" s="153" t="s">
        <v>35</v>
      </c>
      <c r="H20" s="153"/>
      <c r="I20" s="153"/>
      <c r="J20" s="8"/>
      <c r="K20" s="8"/>
      <c r="L20" s="8"/>
    </row>
    <row r="21" spans="1:12">
      <c r="A21" s="27"/>
      <c r="B21" s="12" t="s">
        <v>17</v>
      </c>
      <c r="C21" s="12">
        <f>COUNTIF('Evidence střelců a nástřel'!$C$7:$C$107,Nastavení!B21)</f>
        <v>0</v>
      </c>
      <c r="D21" s="12">
        <f t="shared" si="0"/>
        <v>41</v>
      </c>
      <c r="E21" s="12">
        <f>COUNTIF('Seznam družstev'!$B$7:$B$50,Nastavení!B21)</f>
        <v>0</v>
      </c>
      <c r="F21" s="12">
        <f t="shared" si="1"/>
        <v>0</v>
      </c>
      <c r="G21" s="153" t="s">
        <v>36</v>
      </c>
      <c r="H21" s="153"/>
      <c r="I21" s="153"/>
      <c r="J21" s="8"/>
      <c r="K21" s="8"/>
      <c r="L21" s="8"/>
    </row>
    <row r="22" spans="1:12">
      <c r="A22" s="27"/>
      <c r="B22" s="12" t="s">
        <v>19</v>
      </c>
      <c r="C22" s="12">
        <f>COUNTIF('Evidence střelců a nástřel'!$C$7:$C$107,Nastavení!B22)</f>
        <v>0</v>
      </c>
      <c r="D22" s="12">
        <f t="shared" si="0"/>
        <v>41</v>
      </c>
      <c r="E22" s="12">
        <f>COUNTIF('Seznam družstev'!$B$7:$B$50,Nastavení!B22)</f>
        <v>0</v>
      </c>
      <c r="F22" s="12">
        <f t="shared" si="1"/>
        <v>0</v>
      </c>
      <c r="G22" s="153" t="s">
        <v>2</v>
      </c>
      <c r="H22" s="153"/>
      <c r="I22" s="153"/>
      <c r="J22" s="8"/>
      <c r="K22" s="8"/>
      <c r="L22" s="8"/>
    </row>
  </sheetData>
  <sheetProtection sheet="1" objects="1" scenarios="1" formatCells="0" formatColumns="0" formatRows="0" autoFilter="0"/>
  <mergeCells count="15">
    <mergeCell ref="G22:I22"/>
    <mergeCell ref="G10:I10"/>
    <mergeCell ref="G14:I14"/>
    <mergeCell ref="G15:I15"/>
    <mergeCell ref="G16:I16"/>
    <mergeCell ref="G17:I17"/>
    <mergeCell ref="G18:I18"/>
    <mergeCell ref="G11:I11"/>
    <mergeCell ref="G12:I12"/>
    <mergeCell ref="G13:I13"/>
    <mergeCell ref="G9:I9"/>
    <mergeCell ref="B8:I8"/>
    <mergeCell ref="G19:I19"/>
    <mergeCell ref="G20:I20"/>
    <mergeCell ref="G21:I21"/>
  </mergeCells>
  <dataValidations count="1">
    <dataValidation type="list" allowBlank="1" showInputMessage="1" showErrorMessage="1" sqref="B4:B5">
      <formula1>"ANO,NE"</formula1>
    </dataValidation>
  </dataValidations>
  <pageMargins left="0.7" right="0.7" top="0.78740157499999996" bottom="0.78740157499999996"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sheetPr codeName="List6"/>
  <dimension ref="A6:I107"/>
  <sheetViews>
    <sheetView workbookViewId="0"/>
  </sheetViews>
  <sheetFormatPr defaultRowHeight="14.4"/>
  <cols>
    <col min="1" max="1" width="6.44140625" customWidth="1"/>
    <col min="2" max="2" width="6" customWidth="1"/>
    <col min="3" max="3" width="6.44140625" customWidth="1"/>
    <col min="4" max="4" width="18.33203125" customWidth="1"/>
    <col min="5" max="5" width="9.5546875" customWidth="1"/>
    <col min="6" max="6" width="8.5546875" customWidth="1"/>
    <col min="7" max="7" width="8" customWidth="1"/>
    <col min="8" max="8" width="10.88671875" customWidth="1"/>
  </cols>
  <sheetData>
    <row r="6" spans="1:9" ht="43.5" customHeight="1">
      <c r="A6" s="10" t="str">
        <f>'Evidence střelců a nástřel'!A6</f>
        <v>Start. číslo</v>
      </c>
      <c r="B6" s="10" t="str">
        <f>'Evidence střelců a nástřel'!C6</f>
        <v>Kate-gorie</v>
      </c>
      <c r="C6" s="10" t="str">
        <f>'Evidence střelců a nástřel'!D6</f>
        <v>Číslo družstva</v>
      </c>
      <c r="D6" s="27" t="str">
        <f>'Evidence střelců a nástřel'!E6</f>
        <v>Jméno</v>
      </c>
      <c r="E6" s="27" t="s">
        <v>51</v>
      </c>
      <c r="F6" s="27" t="s">
        <v>52</v>
      </c>
      <c r="G6" s="27" t="s">
        <v>53</v>
      </c>
      <c r="H6" s="9" t="s">
        <v>54</v>
      </c>
      <c r="I6" s="9" t="s">
        <v>55</v>
      </c>
    </row>
    <row r="7" spans="1:9">
      <c r="A7" s="16">
        <f>IF('Evidence střelců a nástřel'!A7&lt;&gt;"", 'Evidence střelců a nástřel'!A7,"")</f>
        <v>1</v>
      </c>
      <c r="B7" t="str">
        <f ca="1" xml:space="preserve"> IF(A7&lt;&gt;"", IF(INDEX('Evidence střelců a nástřel'!C$7:C$107,$G7) &gt;  0,  INDEX('Evidence střelců a nástřel'!C$7:C$107,$G7), ""), "")</f>
        <v/>
      </c>
      <c r="C7" t="str">
        <f ca="1" xml:space="preserve"> IF(A7&lt;&gt;"", IF(INDEX('Evidence střelců a nástřel'!D$7:D$107,$G7) &gt;  0,  INDEX('Evidence střelců a nástřel'!D$7:D$107,$G7), ""), "")</f>
        <v/>
      </c>
      <c r="D7" t="str">
        <f ca="1" xml:space="preserve"> IF(A7&lt;&gt;"", IF(INDEX('Evidence střelců a nástřel'!E$7:E$107,$G7) &gt;  0,  INDEX('Evidence střelců a nástřel'!E$7:E$107,$G7), ""), "")</f>
        <v>Luncar Pavel</v>
      </c>
      <c r="E7" s="16">
        <f ca="1">IF(A7&lt;&gt;"", RAND(),"")</f>
        <v>0.5684838995287651</v>
      </c>
      <c r="F7" s="16">
        <f ca="1">IF(A7&lt;&gt;"", RANK($E7,$E$7:$E$107),"")</f>
        <v>18</v>
      </c>
      <c r="G7">
        <f ca="1">F7</f>
        <v>18</v>
      </c>
      <c r="H7" s="16">
        <f ca="1">IF(AND($A7 &lt;&gt; "", Nastavení!$B$3 &gt; 0),1+INT(($F7-1)/Nastavení!$B$3),"")</f>
        <v>6</v>
      </c>
      <c r="I7">
        <f ca="1">H7</f>
        <v>6</v>
      </c>
    </row>
    <row r="8" spans="1:9">
      <c r="A8" s="16">
        <f>IF('Evidence střelců a nástřel'!A8&lt;&gt;"", 'Evidence střelců a nástřel'!A8,"")</f>
        <v>2</v>
      </c>
      <c r="B8" t="str">
        <f ca="1" xml:space="preserve"> IF(A8&lt;&gt;"", IF(INDEX('Evidence střelců a nástřel'!C$7:C$107,$G8) &gt;  0,  INDEX('Evidence střelců a nástřel'!C$7:C$107,$G8), ""), "")</f>
        <v/>
      </c>
      <c r="C8" t="str">
        <f ca="1" xml:space="preserve"> IF(A8&lt;&gt;"", IF(INDEX('Evidence střelců a nástřel'!D$7:D$107,$G8) &gt;  0,  INDEX('Evidence střelců a nástřel'!D$7:D$107,$G8), ""), "")</f>
        <v/>
      </c>
      <c r="D8" t="str">
        <f ca="1" xml:space="preserve"> IF(A8&lt;&gt;"", IF(INDEX('Evidence střelců a nástřel'!E$7:E$107,$G8) &gt;  0,  INDEX('Evidence střelců a nástřel'!E$7:E$107,$G8), ""), "")</f>
        <v>Pacal Antonín</v>
      </c>
      <c r="E8" s="16">
        <f t="shared" ref="E8:E71" ca="1" si="0">IF(A8&lt;&gt;"", RAND(),"")</f>
        <v>0.35131271237995598</v>
      </c>
      <c r="F8" s="16">
        <f t="shared" ref="F8:F71" ca="1" si="1">IF(A8&lt;&gt;"",RANK($E8,$E$7:$E$107),"")</f>
        <v>30</v>
      </c>
      <c r="G8">
        <f t="shared" ref="G8:G71" ca="1" si="2">F8</f>
        <v>30</v>
      </c>
      <c r="H8" s="16">
        <f ca="1">IF(AND($A8 &lt;&gt; "", Nastavení!$B$3 &gt; 0),1+INT(($F8-1)/Nastavení!$B$3),"")</f>
        <v>10</v>
      </c>
      <c r="I8">
        <f t="shared" ref="I8:I71" ca="1" si="3">H8</f>
        <v>10</v>
      </c>
    </row>
    <row r="9" spans="1:9">
      <c r="A9" s="16">
        <f>IF('Evidence střelců a nástřel'!A9&lt;&gt;"", 'Evidence střelců a nástřel'!A9,"")</f>
        <v>3</v>
      </c>
      <c r="B9" t="str">
        <f ca="1" xml:space="preserve"> IF(A9&lt;&gt;"", IF(INDEX('Evidence střelců a nástřel'!C$7:C$107,$G9) &gt;  0,  INDEX('Evidence střelců a nástřel'!C$7:C$107,$G9), ""), "")</f>
        <v/>
      </c>
      <c r="C9" t="str">
        <f ca="1" xml:space="preserve"> IF(A9&lt;&gt;"", IF(INDEX('Evidence střelců a nástřel'!D$7:D$107,$G9) &gt;  0,  INDEX('Evidence střelců a nástřel'!D$7:D$107,$G9), ""), "")</f>
        <v/>
      </c>
      <c r="D9" t="str">
        <f ca="1" xml:space="preserve"> IF(A9&lt;&gt;"", IF(INDEX('Evidence střelců a nástřel'!E$7:E$107,$G9) &gt;  0,  INDEX('Evidence střelců a nástřel'!E$7:E$107,$G9), ""), "")</f>
        <v>Maša Milan</v>
      </c>
      <c r="E9" s="16">
        <f t="shared" ca="1" si="0"/>
        <v>0.16780688964188872</v>
      </c>
      <c r="F9" s="16">
        <f t="shared" ca="1" si="1"/>
        <v>37</v>
      </c>
      <c r="G9">
        <f t="shared" ca="1" si="2"/>
        <v>37</v>
      </c>
      <c r="H9" s="16">
        <f ca="1">IF(AND($A9 &lt;&gt; "", Nastavení!$B$3 &gt; 0),1+INT(($F9-1)/Nastavení!$B$3),"")</f>
        <v>13</v>
      </c>
      <c r="I9">
        <f t="shared" ca="1" si="3"/>
        <v>13</v>
      </c>
    </row>
    <row r="10" spans="1:9">
      <c r="A10" s="16">
        <f>IF('Evidence střelců a nástřel'!A10&lt;&gt;"", 'Evidence střelců a nástřel'!A10,"")</f>
        <v>4</v>
      </c>
      <c r="B10" t="str">
        <f ca="1" xml:space="preserve"> IF(A10&lt;&gt;"", IF(INDEX('Evidence střelců a nástřel'!C$7:C$107,$G10) &gt;  0,  INDEX('Evidence střelců a nástřel'!C$7:C$107,$G10), ""), "")</f>
        <v/>
      </c>
      <c r="C10" t="str">
        <f ca="1" xml:space="preserve"> IF(A10&lt;&gt;"", IF(INDEX('Evidence střelců a nástřel'!D$7:D$107,$G10) &gt;  0,  INDEX('Evidence střelců a nástřel'!D$7:D$107,$G10), ""), "")</f>
        <v/>
      </c>
      <c r="D10" t="str">
        <f ca="1" xml:space="preserve"> IF(A10&lt;&gt;"", IF(INDEX('Evidence střelců a nástřel'!E$7:E$107,$G10) &gt;  0,  INDEX('Evidence střelců a nástřel'!E$7:E$107,$G10), ""), "")</f>
        <v>Švoma Dušan</v>
      </c>
      <c r="E10" s="16">
        <f t="shared" ca="1" si="0"/>
        <v>0.81026666514299617</v>
      </c>
      <c r="F10" s="16">
        <f t="shared" ca="1" si="1"/>
        <v>5</v>
      </c>
      <c r="G10">
        <f t="shared" ca="1" si="2"/>
        <v>5</v>
      </c>
      <c r="H10" s="16">
        <f ca="1">IF(AND($A10 &lt;&gt; "", Nastavení!$B$3 &gt; 0),1+INT(($F10-1)/Nastavení!$B$3),"")</f>
        <v>2</v>
      </c>
      <c r="I10">
        <f t="shared" ca="1" si="3"/>
        <v>2</v>
      </c>
    </row>
    <row r="11" spans="1:9">
      <c r="A11" s="16">
        <f>IF('Evidence střelců a nástřel'!A11&lt;&gt;"", 'Evidence střelců a nástřel'!A11,"")</f>
        <v>5</v>
      </c>
      <c r="B11" t="str">
        <f ca="1" xml:space="preserve"> IF(A11&lt;&gt;"", IF(INDEX('Evidence střelců a nástřel'!C$7:C$107,$G11) &gt;  0,  INDEX('Evidence střelců a nástřel'!C$7:C$107,$G11), ""), "")</f>
        <v/>
      </c>
      <c r="C11" t="str">
        <f ca="1" xml:space="preserve"> IF(A11&lt;&gt;"", IF(INDEX('Evidence střelců a nástřel'!D$7:D$107,$G11) &gt;  0,  INDEX('Evidence střelců a nástřel'!D$7:D$107,$G11), ""), "")</f>
        <v/>
      </c>
      <c r="D11" t="str">
        <f ca="1" xml:space="preserve"> IF(A11&lt;&gt;"", IF(INDEX('Evidence střelců a nástřel'!E$7:E$107,$G11) &gt;  0,  INDEX('Evidence střelců a nástřel'!E$7:E$107,$G11), ""), "")</f>
        <v>Brunclík Tomáš</v>
      </c>
      <c r="E11" s="16">
        <f t="shared" ca="1" si="0"/>
        <v>0.592640333116353</v>
      </c>
      <c r="F11" s="16">
        <f t="shared" ca="1" si="1"/>
        <v>14</v>
      </c>
      <c r="G11">
        <f t="shared" ca="1" si="2"/>
        <v>14</v>
      </c>
      <c r="H11" s="16">
        <f ca="1">IF(AND($A11 &lt;&gt; "", Nastavení!$B$3 &gt; 0),1+INT(($F11-1)/Nastavení!$B$3),"")</f>
        <v>5</v>
      </c>
      <c r="I11">
        <f t="shared" ca="1" si="3"/>
        <v>5</v>
      </c>
    </row>
    <row r="12" spans="1:9">
      <c r="A12" s="16">
        <f>IF('Evidence střelců a nástřel'!A12&lt;&gt;"", 'Evidence střelců a nástřel'!A12,"")</f>
        <v>6</v>
      </c>
      <c r="B12" t="str">
        <f ca="1" xml:space="preserve"> IF(A12&lt;&gt;"", IF(INDEX('Evidence střelců a nástřel'!C$7:C$107,$G12) &gt;  0,  INDEX('Evidence střelců a nástřel'!C$7:C$107,$G12), ""), "")</f>
        <v/>
      </c>
      <c r="C12" t="str">
        <f ca="1" xml:space="preserve"> IF(A12&lt;&gt;"", IF(INDEX('Evidence střelců a nástřel'!D$7:D$107,$G12) &gt;  0,  INDEX('Evidence střelců a nástřel'!D$7:D$107,$G12), ""), "")</f>
        <v/>
      </c>
      <c r="D12" t="str">
        <f ca="1" xml:space="preserve"> IF(A12&lt;&gt;"", IF(INDEX('Evidence střelců a nástřel'!E$7:E$107,$G12) &gt;  0,  INDEX('Evidence střelců a nástřel'!E$7:E$107,$G12), ""), "")</f>
        <v>Sobotka Libor, St.</v>
      </c>
      <c r="E12" s="16">
        <f t="shared" ca="1" si="0"/>
        <v>0.5755272853077309</v>
      </c>
      <c r="F12" s="16">
        <f t="shared" ca="1" si="1"/>
        <v>16</v>
      </c>
      <c r="G12">
        <f t="shared" ca="1" si="2"/>
        <v>16</v>
      </c>
      <c r="H12" s="16">
        <f ca="1">IF(AND($A12 &lt;&gt; "", Nastavení!$B$3 &gt; 0),1+INT(($F12-1)/Nastavení!$B$3),"")</f>
        <v>6</v>
      </c>
      <c r="I12">
        <f t="shared" ca="1" si="3"/>
        <v>6</v>
      </c>
    </row>
    <row r="13" spans="1:9">
      <c r="A13" s="16">
        <f>IF('Evidence střelců a nástřel'!A13&lt;&gt;"", 'Evidence střelců a nástřel'!A13,"")</f>
        <v>7</v>
      </c>
      <c r="B13" t="str">
        <f ca="1" xml:space="preserve"> IF(A13&lt;&gt;"", IF(INDEX('Evidence střelců a nástřel'!C$7:C$107,$G13) &gt;  0,  INDEX('Evidence střelců a nástřel'!C$7:C$107,$G13), ""), "")</f>
        <v/>
      </c>
      <c r="C13" t="str">
        <f ca="1" xml:space="preserve"> IF(A13&lt;&gt;"", IF(INDEX('Evidence střelců a nástřel'!D$7:D$107,$G13) &gt;  0,  INDEX('Evidence střelců a nástřel'!D$7:D$107,$G13), ""), "")</f>
        <v/>
      </c>
      <c r="D13" t="str">
        <f ca="1" xml:space="preserve"> IF(A13&lt;&gt;"", IF(INDEX('Evidence střelců a nástřel'!E$7:E$107,$G13) &gt;  0,  INDEX('Evidence střelců a nástřel'!E$7:E$107,$G13), ""), "")</f>
        <v>Sobotka Libor, Ml.</v>
      </c>
      <c r="E13" s="16">
        <f t="shared" ca="1" si="0"/>
        <v>0.57504117507768382</v>
      </c>
      <c r="F13" s="16">
        <f t="shared" ca="1" si="1"/>
        <v>17</v>
      </c>
      <c r="G13">
        <f t="shared" ca="1" si="2"/>
        <v>17</v>
      </c>
      <c r="H13" s="16">
        <f ca="1">IF(AND($A13 &lt;&gt; "", Nastavení!$B$3 &gt; 0),1+INT(($F13-1)/Nastavení!$B$3),"")</f>
        <v>6</v>
      </c>
      <c r="I13">
        <f t="shared" ca="1" si="3"/>
        <v>6</v>
      </c>
    </row>
    <row r="14" spans="1:9">
      <c r="A14" s="16">
        <f>IF('Evidence střelců a nástřel'!A14&lt;&gt;"", 'Evidence střelců a nástřel'!A14,"")</f>
        <v>8</v>
      </c>
      <c r="B14" t="str">
        <f ca="1" xml:space="preserve"> IF(A14&lt;&gt;"", IF(INDEX('Evidence střelců a nástřel'!C$7:C$107,$G14) &gt;  0,  INDEX('Evidence střelců a nástřel'!C$7:C$107,$G14), ""), "")</f>
        <v/>
      </c>
      <c r="C14" t="str">
        <f ca="1" xml:space="preserve"> IF(A14&lt;&gt;"", IF(INDEX('Evidence střelců a nástřel'!D$7:D$107,$G14) &gt;  0,  INDEX('Evidence střelců a nástřel'!D$7:D$107,$G14), ""), "")</f>
        <v/>
      </c>
      <c r="D14" t="str">
        <f ca="1" xml:space="preserve"> IF(A14&lt;&gt;"", IF(INDEX('Evidence střelců a nástřel'!E$7:E$107,$G14) &gt;  0,  INDEX('Evidence střelců a nástřel'!E$7:E$107,$G14), ""), "")</f>
        <v>Maša Jiří</v>
      </c>
      <c r="E14" s="16">
        <f t="shared" ca="1" si="0"/>
        <v>0.34923280260903944</v>
      </c>
      <c r="F14" s="16">
        <f t="shared" ca="1" si="1"/>
        <v>31</v>
      </c>
      <c r="G14">
        <f t="shared" ca="1" si="2"/>
        <v>31</v>
      </c>
      <c r="H14" s="16">
        <f ca="1">IF(AND($A14 &lt;&gt; "", Nastavení!$B$3 &gt; 0),1+INT(($F14-1)/Nastavení!$B$3),"")</f>
        <v>11</v>
      </c>
      <c r="I14">
        <f t="shared" ca="1" si="3"/>
        <v>11</v>
      </c>
    </row>
    <row r="15" spans="1:9">
      <c r="A15" s="16">
        <f>IF('Evidence střelců a nástřel'!A15&lt;&gt;"", 'Evidence střelců a nástřel'!A15,"")</f>
        <v>9</v>
      </c>
      <c r="B15" t="str">
        <f ca="1" xml:space="preserve"> IF(A15&lt;&gt;"", IF(INDEX('Evidence střelců a nástřel'!C$7:C$107,$G15) &gt;  0,  INDEX('Evidence střelců a nástřel'!C$7:C$107,$G15), ""), "")</f>
        <v/>
      </c>
      <c r="C15" t="str">
        <f ca="1" xml:space="preserve"> IF(A15&lt;&gt;"", IF(INDEX('Evidence střelců a nástřel'!D$7:D$107,$G15) &gt;  0,  INDEX('Evidence střelců a nástřel'!D$7:D$107,$G15), ""), "")</f>
        <v/>
      </c>
      <c r="D15" t="str">
        <f ca="1" xml:space="preserve"> IF(A15&lt;&gt;"", IF(INDEX('Evidence střelců a nástřel'!E$7:E$107,$G15) &gt;  0,  INDEX('Evidence střelců a nástřel'!E$7:E$107,$G15), ""), "")</f>
        <v>Vohralík Jiří</v>
      </c>
      <c r="E15" s="16">
        <f t="shared" ca="1" si="0"/>
        <v>0.39026213964454826</v>
      </c>
      <c r="F15" s="16">
        <f t="shared" ca="1" si="1"/>
        <v>28</v>
      </c>
      <c r="G15">
        <f t="shared" ca="1" si="2"/>
        <v>28</v>
      </c>
      <c r="H15" s="16">
        <f ca="1">IF(AND($A15 &lt;&gt; "", Nastavení!$B$3 &gt; 0),1+INT(($F15-1)/Nastavení!$B$3),"")</f>
        <v>10</v>
      </c>
      <c r="I15">
        <f t="shared" ca="1" si="3"/>
        <v>10</v>
      </c>
    </row>
    <row r="16" spans="1:9">
      <c r="A16" s="16">
        <f>IF('Evidence střelců a nástřel'!A16&lt;&gt;"", 'Evidence střelců a nástřel'!A16,"")</f>
        <v>10</v>
      </c>
      <c r="B16" t="str">
        <f ca="1" xml:space="preserve"> IF(A16&lt;&gt;"", IF(INDEX('Evidence střelců a nástřel'!C$7:C$107,$G16) &gt;  0,  INDEX('Evidence střelců a nástřel'!C$7:C$107,$G16), ""), "")</f>
        <v/>
      </c>
      <c r="C16" t="str">
        <f ca="1" xml:space="preserve"> IF(A16&lt;&gt;"", IF(INDEX('Evidence střelců a nástřel'!D$7:D$107,$G16) &gt;  0,  INDEX('Evidence střelců a nástřel'!D$7:D$107,$G16), ""), "")</f>
        <v/>
      </c>
      <c r="D16" t="str">
        <f ca="1" xml:space="preserve"> IF(A16&lt;&gt;"", IF(INDEX('Evidence střelců a nástřel'!E$7:E$107,$G16) &gt;  0,  INDEX('Evidence střelců a nástřel'!E$7:E$107,$G16), ""), "")</f>
        <v>Pešek Josef</v>
      </c>
      <c r="E16" s="16">
        <f t="shared" ca="1" si="0"/>
        <v>0.58205075462125944</v>
      </c>
      <c r="F16" s="16">
        <f t="shared" ca="1" si="1"/>
        <v>15</v>
      </c>
      <c r="G16">
        <f t="shared" ca="1" si="2"/>
        <v>15</v>
      </c>
      <c r="H16" s="16">
        <f ca="1">IF(AND($A16 &lt;&gt; "", Nastavení!$B$3 &gt; 0),1+INT(($F16-1)/Nastavení!$B$3),"")</f>
        <v>5</v>
      </c>
      <c r="I16">
        <f t="shared" ca="1" si="3"/>
        <v>5</v>
      </c>
    </row>
    <row r="17" spans="1:9">
      <c r="A17" s="16">
        <f>IF('Evidence střelců a nástřel'!A17&lt;&gt;"", 'Evidence střelců a nástřel'!A17,"")</f>
        <v>11</v>
      </c>
      <c r="B17" t="str">
        <f ca="1" xml:space="preserve"> IF(A17&lt;&gt;"", IF(INDEX('Evidence střelců a nástřel'!C$7:C$107,$G17) &gt;  0,  INDEX('Evidence střelců a nástřel'!C$7:C$107,$G17), ""), "")</f>
        <v/>
      </c>
      <c r="C17" t="str">
        <f ca="1" xml:space="preserve"> IF(A17&lt;&gt;"", IF(INDEX('Evidence střelců a nástřel'!D$7:D$107,$G17) &gt;  0,  INDEX('Evidence střelců a nástřel'!D$7:D$107,$G17), ""), "")</f>
        <v/>
      </c>
      <c r="D17" t="str">
        <f ca="1" xml:space="preserve"> IF(A17&lt;&gt;"", IF(INDEX('Evidence střelců a nástřel'!E$7:E$107,$G17) &gt;  0,  INDEX('Evidence střelců a nástřel'!E$7:E$107,$G17), ""), "")</f>
        <v>Bělík Zdeněk</v>
      </c>
      <c r="E17" s="16">
        <f t="shared" ca="1" si="0"/>
        <v>0.22057741371060136</v>
      </c>
      <c r="F17" s="16">
        <f t="shared" ca="1" si="1"/>
        <v>36</v>
      </c>
      <c r="G17">
        <f t="shared" ca="1" si="2"/>
        <v>36</v>
      </c>
      <c r="H17" s="16">
        <f ca="1">IF(AND($A17 &lt;&gt; "", Nastavení!$B$3 &gt; 0),1+INT(($F17-1)/Nastavení!$B$3),"")</f>
        <v>12</v>
      </c>
      <c r="I17">
        <f t="shared" ca="1" si="3"/>
        <v>12</v>
      </c>
    </row>
    <row r="18" spans="1:9">
      <c r="A18" s="16">
        <f>IF('Evidence střelců a nástřel'!A18&lt;&gt;"", 'Evidence střelců a nástřel'!A18,"")</f>
        <v>12</v>
      </c>
      <c r="B18" t="str">
        <f ca="1" xml:space="preserve"> IF(A18&lt;&gt;"", IF(INDEX('Evidence střelců a nástřel'!C$7:C$107,$G18) &gt;  0,  INDEX('Evidence střelců a nástřel'!C$7:C$107,$G18), ""), "")</f>
        <v/>
      </c>
      <c r="C18" t="str">
        <f ca="1" xml:space="preserve"> IF(A18&lt;&gt;"", IF(INDEX('Evidence střelců a nástřel'!D$7:D$107,$G18) &gt;  0,  INDEX('Evidence střelců a nástřel'!D$7:D$107,$G18), ""), "")</f>
        <v/>
      </c>
      <c r="D18" t="str">
        <f ca="1" xml:space="preserve"> IF(A18&lt;&gt;"", IF(INDEX('Evidence střelců a nástřel'!E$7:E$107,$G18) &gt;  0,  INDEX('Evidence střelců a nástřel'!E$7:E$107,$G18), ""), "")</f>
        <v>Kořínek Jindřich</v>
      </c>
      <c r="E18" s="16">
        <f t="shared" ca="1" si="0"/>
        <v>0.82985393341983626</v>
      </c>
      <c r="F18" s="16">
        <f t="shared" ca="1" si="1"/>
        <v>3</v>
      </c>
      <c r="G18">
        <f t="shared" ca="1" si="2"/>
        <v>3</v>
      </c>
      <c r="H18" s="16">
        <f ca="1">IF(AND($A18 &lt;&gt; "", Nastavení!$B$3 &gt; 0),1+INT(($F18-1)/Nastavení!$B$3),"")</f>
        <v>1</v>
      </c>
      <c r="I18">
        <f t="shared" ca="1" si="3"/>
        <v>1</v>
      </c>
    </row>
    <row r="19" spans="1:9">
      <c r="A19" s="16">
        <f>IF('Evidence střelců a nástřel'!A19&lt;&gt;"", 'Evidence střelců a nástřel'!A19,"")</f>
        <v>13</v>
      </c>
      <c r="B19" t="str">
        <f ca="1" xml:space="preserve"> IF(A19&lt;&gt;"", IF(INDEX('Evidence střelců a nástřel'!C$7:C$107,$G19) &gt;  0,  INDEX('Evidence střelců a nástřel'!C$7:C$107,$G19), ""), "")</f>
        <v/>
      </c>
      <c r="C19" t="str">
        <f ca="1" xml:space="preserve"> IF(A19&lt;&gt;"", IF(INDEX('Evidence střelců a nástřel'!D$7:D$107,$G19) &gt;  0,  INDEX('Evidence střelců a nástřel'!D$7:D$107,$G19), ""), "")</f>
        <v/>
      </c>
      <c r="D19" t="str">
        <f ca="1" xml:space="preserve"> IF(A19&lt;&gt;"", IF(INDEX('Evidence střelců a nástřel'!E$7:E$107,$G19) &gt;  0,  INDEX('Evidence střelců a nástřel'!E$7:E$107,$G19), ""), "")</f>
        <v>Štulpa František</v>
      </c>
      <c r="E19" s="16">
        <f t="shared" ca="1" si="0"/>
        <v>0.36905898395446779</v>
      </c>
      <c r="F19" s="16">
        <f t="shared" ca="1" si="1"/>
        <v>29</v>
      </c>
      <c r="G19">
        <f t="shared" ca="1" si="2"/>
        <v>29</v>
      </c>
      <c r="H19" s="16">
        <f ca="1">IF(AND($A19 &lt;&gt; "", Nastavení!$B$3 &gt; 0),1+INT(($F19-1)/Nastavení!$B$3),"")</f>
        <v>10</v>
      </c>
      <c r="I19">
        <f t="shared" ca="1" si="3"/>
        <v>10</v>
      </c>
    </row>
    <row r="20" spans="1:9">
      <c r="A20" s="16">
        <f>IF('Evidence střelců a nástřel'!A20&lt;&gt;"", 'Evidence střelců a nástřel'!A20,"")</f>
        <v>14</v>
      </c>
      <c r="B20" t="str">
        <f ca="1" xml:space="preserve"> IF(A20&lt;&gt;"", IF(INDEX('Evidence střelců a nástřel'!C$7:C$107,$G20) &gt;  0,  INDEX('Evidence střelců a nástřel'!C$7:C$107,$G20), ""), "")</f>
        <v/>
      </c>
      <c r="C20" t="str">
        <f ca="1" xml:space="preserve"> IF(A20&lt;&gt;"", IF(INDEX('Evidence střelců a nástřel'!D$7:D$107,$G20) &gt;  0,  INDEX('Evidence střelců a nástřel'!D$7:D$107,$G20), ""), "")</f>
        <v/>
      </c>
      <c r="D20" t="str">
        <f ca="1" xml:space="preserve"> IF(A20&lt;&gt;"", IF(INDEX('Evidence střelců a nástřel'!E$7:E$107,$G20) &gt;  0,  INDEX('Evidence střelců a nástřel'!E$7:E$107,$G20), ""), "")</f>
        <v>Pecina Petr</v>
      </c>
      <c r="E20" s="16">
        <f t="shared" ca="1" si="0"/>
        <v>0.54553093050261969</v>
      </c>
      <c r="F20" s="16">
        <f t="shared" ca="1" si="1"/>
        <v>20</v>
      </c>
      <c r="G20">
        <f t="shared" ca="1" si="2"/>
        <v>20</v>
      </c>
      <c r="H20" s="16">
        <f ca="1">IF(AND($A20 &lt;&gt; "", Nastavení!$B$3 &gt; 0),1+INT(($F20-1)/Nastavení!$B$3),"")</f>
        <v>7</v>
      </c>
      <c r="I20">
        <f t="shared" ca="1" si="3"/>
        <v>7</v>
      </c>
    </row>
    <row r="21" spans="1:9">
      <c r="A21" s="16">
        <f>IF('Evidence střelců a nástřel'!A21&lt;&gt;"", 'Evidence střelců a nástřel'!A21,"")</f>
        <v>15</v>
      </c>
      <c r="B21" t="str">
        <f ca="1" xml:space="preserve"> IF(A21&lt;&gt;"", IF(INDEX('Evidence střelců a nástřel'!C$7:C$107,$G21) &gt;  0,  INDEX('Evidence střelců a nástřel'!C$7:C$107,$G21), ""), "")</f>
        <v/>
      </c>
      <c r="C21" t="str">
        <f ca="1" xml:space="preserve"> IF(A21&lt;&gt;"", IF(INDEX('Evidence střelců a nástřel'!D$7:D$107,$G21) &gt;  0,  INDEX('Evidence střelců a nástřel'!D$7:D$107,$G21), ""), "")</f>
        <v/>
      </c>
      <c r="D21" t="str">
        <f ca="1" xml:space="preserve"> IF(A21&lt;&gt;"", IF(INDEX('Evidence střelců a nástřel'!E$7:E$107,$G21) &gt;  0,  INDEX('Evidence střelců a nástřel'!E$7:E$107,$G21), ""), "")</f>
        <v>Vranka David</v>
      </c>
      <c r="E21" s="16">
        <f t="shared" ca="1" si="0"/>
        <v>0.54474980199119072</v>
      </c>
      <c r="F21" s="16">
        <f t="shared" ca="1" si="1"/>
        <v>21</v>
      </c>
      <c r="G21">
        <f t="shared" ca="1" si="2"/>
        <v>21</v>
      </c>
      <c r="H21" s="16">
        <f ca="1">IF(AND($A21 &lt;&gt; "", Nastavení!$B$3 &gt; 0),1+INT(($F21-1)/Nastavení!$B$3),"")</f>
        <v>7</v>
      </c>
      <c r="I21">
        <f t="shared" ca="1" si="3"/>
        <v>7</v>
      </c>
    </row>
    <row r="22" spans="1:9">
      <c r="A22" s="16">
        <f>IF('Evidence střelců a nástřel'!A22&lt;&gt;"", 'Evidence střelců a nástřel'!A22,"")</f>
        <v>16</v>
      </c>
      <c r="B22" t="str">
        <f ca="1" xml:space="preserve"> IF(A22&lt;&gt;"", IF(INDEX('Evidence střelců a nástřel'!C$7:C$107,$G22) &gt;  0,  INDEX('Evidence střelců a nástřel'!C$7:C$107,$G22), ""), "")</f>
        <v/>
      </c>
      <c r="C22" t="str">
        <f ca="1" xml:space="preserve"> IF(A22&lt;&gt;"", IF(INDEX('Evidence střelců a nástřel'!D$7:D$107,$G22) &gt;  0,  INDEX('Evidence střelců a nástřel'!D$7:D$107,$G22), ""), "")</f>
        <v/>
      </c>
      <c r="D22" t="str">
        <f ca="1" xml:space="preserve"> IF(A22&lt;&gt;"", IF(INDEX('Evidence střelců a nástřel'!E$7:E$107,$G22) &gt;  0,  INDEX('Evidence střelců a nástřel'!E$7:E$107,$G22), ""), "")</f>
        <v>Bělík Michal</v>
      </c>
      <c r="E22" s="16">
        <f t="shared" ca="1" si="0"/>
        <v>0.33955997648622516</v>
      </c>
      <c r="F22" s="16">
        <f t="shared" ca="1" si="1"/>
        <v>32</v>
      </c>
      <c r="G22">
        <f t="shared" ca="1" si="2"/>
        <v>32</v>
      </c>
      <c r="H22" s="16">
        <f ca="1">IF(AND($A22 &lt;&gt; "", Nastavení!$B$3 &gt; 0),1+INT(($F22-1)/Nastavení!$B$3),"")</f>
        <v>11</v>
      </c>
      <c r="I22">
        <f t="shared" ca="1" si="3"/>
        <v>11</v>
      </c>
    </row>
    <row r="23" spans="1:9">
      <c r="A23" s="16">
        <f>IF('Evidence střelců a nástřel'!A23&lt;&gt;"", 'Evidence střelců a nástřel'!A23,"")</f>
        <v>17</v>
      </c>
      <c r="B23" t="str">
        <f ca="1" xml:space="preserve"> IF(A23&lt;&gt;"", IF(INDEX('Evidence střelců a nástřel'!C$7:C$107,$G23) &gt;  0,  INDEX('Evidence střelců a nástřel'!C$7:C$107,$G23), ""), "")</f>
        <v/>
      </c>
      <c r="C23" t="str">
        <f ca="1" xml:space="preserve"> IF(A23&lt;&gt;"", IF(INDEX('Evidence střelců a nástřel'!D$7:D$107,$G23) &gt;  0,  INDEX('Evidence střelců a nástřel'!D$7:D$107,$G23), ""), "")</f>
        <v/>
      </c>
      <c r="D23" t="str">
        <f ca="1" xml:space="preserve"> IF(A23&lt;&gt;"", IF(INDEX('Evidence střelců a nástřel'!E$7:E$107,$G23) &gt;  0,  INDEX('Evidence střelců a nástřel'!E$7:E$107,$G23), ""), "")</f>
        <v xml:space="preserve">Barvínek Michal, Ml. </v>
      </c>
      <c r="E23" s="16">
        <f t="shared" ca="1" si="0"/>
        <v>0.88281784441195521</v>
      </c>
      <c r="F23" s="16">
        <f t="shared" ca="1" si="1"/>
        <v>2</v>
      </c>
      <c r="G23">
        <f t="shared" ca="1" si="2"/>
        <v>2</v>
      </c>
      <c r="H23" s="16">
        <f ca="1">IF(AND($A23 &lt;&gt; "", Nastavení!$B$3 &gt; 0),1+INT(($F23-1)/Nastavení!$B$3),"")</f>
        <v>1</v>
      </c>
      <c r="I23">
        <f t="shared" ca="1" si="3"/>
        <v>1</v>
      </c>
    </row>
    <row r="24" spans="1:9">
      <c r="A24" s="16">
        <f>IF('Evidence střelců a nástřel'!A24&lt;&gt;"", 'Evidence střelců a nástřel'!A24,"")</f>
        <v>18</v>
      </c>
      <c r="B24" t="str">
        <f ca="1" xml:space="preserve"> IF(A24&lt;&gt;"", IF(INDEX('Evidence střelců a nástřel'!C$7:C$107,$G24) &gt;  0,  INDEX('Evidence střelců a nástřel'!C$7:C$107,$G24), ""), "")</f>
        <v/>
      </c>
      <c r="C24" t="str">
        <f ca="1" xml:space="preserve"> IF(A24&lt;&gt;"", IF(INDEX('Evidence střelců a nástřel'!D$7:D$107,$G24) &gt;  0,  INDEX('Evidence střelců a nástřel'!D$7:D$107,$G24), ""), "")</f>
        <v/>
      </c>
      <c r="D24" t="str">
        <f ca="1" xml:space="preserve"> IF(A24&lt;&gt;"", IF(INDEX('Evidence střelců a nástřel'!E$7:E$107,$G24) &gt;  0,  INDEX('Evidence střelců a nástřel'!E$7:E$107,$G24), ""), "")</f>
        <v>Smutka Miloslav</v>
      </c>
      <c r="E24" s="16">
        <f t="shared" ca="1" si="0"/>
        <v>0.16561781476321569</v>
      </c>
      <c r="F24" s="16">
        <f t="shared" ca="1" si="1"/>
        <v>38</v>
      </c>
      <c r="G24">
        <f t="shared" ca="1" si="2"/>
        <v>38</v>
      </c>
      <c r="H24" s="16">
        <f ca="1">IF(AND($A24 &lt;&gt; "", Nastavení!$B$3 &gt; 0),1+INT(($F24-1)/Nastavení!$B$3),"")</f>
        <v>13</v>
      </c>
      <c r="I24">
        <f t="shared" ca="1" si="3"/>
        <v>13</v>
      </c>
    </row>
    <row r="25" spans="1:9">
      <c r="A25" s="16">
        <f>IF('Evidence střelců a nástřel'!A25&lt;&gt;"", 'Evidence střelců a nástřel'!A25,"")</f>
        <v>19</v>
      </c>
      <c r="B25" t="str">
        <f ca="1" xml:space="preserve"> IF(A25&lt;&gt;"", IF(INDEX('Evidence střelců a nástřel'!C$7:C$107,$G25) &gt;  0,  INDEX('Evidence střelců a nástřel'!C$7:C$107,$G25), ""), "")</f>
        <v/>
      </c>
      <c r="C25" t="str">
        <f ca="1" xml:space="preserve"> IF(A25&lt;&gt;"", IF(INDEX('Evidence střelců a nástřel'!D$7:D$107,$G25) &gt;  0,  INDEX('Evidence střelců a nástřel'!D$7:D$107,$G25), ""), "")</f>
        <v/>
      </c>
      <c r="D25" t="str">
        <f ca="1" xml:space="preserve"> IF(A25&lt;&gt;"", IF(INDEX('Evidence střelců a nástřel'!E$7:E$107,$G25) &gt;  0,  INDEX('Evidence střelců a nástřel'!E$7:E$107,$G25), ""), "")</f>
        <v>Studený Zbyněk</v>
      </c>
      <c r="E25" s="16">
        <f t="shared" ca="1" si="0"/>
        <v>0.45816018893820876</v>
      </c>
      <c r="F25" s="16">
        <f t="shared" ca="1" si="1"/>
        <v>24</v>
      </c>
      <c r="G25">
        <f t="shared" ca="1" si="2"/>
        <v>24</v>
      </c>
      <c r="H25" s="16">
        <f ca="1">IF(AND($A25 &lt;&gt; "", Nastavení!$B$3 &gt; 0),1+INT(($F25-1)/Nastavení!$B$3),"")</f>
        <v>8</v>
      </c>
      <c r="I25">
        <f t="shared" ca="1" si="3"/>
        <v>8</v>
      </c>
    </row>
    <row r="26" spans="1:9">
      <c r="A26" s="16">
        <f>IF('Evidence střelců a nástřel'!A26&lt;&gt;"", 'Evidence střelců a nástřel'!A26,"")</f>
        <v>20</v>
      </c>
      <c r="B26" t="str">
        <f ca="1" xml:space="preserve"> IF(A26&lt;&gt;"", IF(INDEX('Evidence střelců a nástřel'!C$7:C$107,$G26) &gt;  0,  INDEX('Evidence střelců a nástřel'!C$7:C$107,$G26), ""), "")</f>
        <v/>
      </c>
      <c r="C26" t="str">
        <f ca="1" xml:space="preserve"> IF(A26&lt;&gt;"", IF(INDEX('Evidence střelců a nástřel'!D$7:D$107,$G26) &gt;  0,  INDEX('Evidence střelců a nástřel'!D$7:D$107,$G26), ""), "")</f>
        <v/>
      </c>
      <c r="D26" t="str">
        <f ca="1" xml:space="preserve"> IF(A26&lt;&gt;"", IF(INDEX('Evidence střelců a nástřel'!E$7:E$107,$G26) &gt;  0,  INDEX('Evidence střelců a nástřel'!E$7:E$107,$G26), ""), "")</f>
        <v>Hrbek Václav</v>
      </c>
      <c r="E26" s="16">
        <f t="shared" ca="1" si="0"/>
        <v>0.47806479864254792</v>
      </c>
      <c r="F26" s="16">
        <f t="shared" ca="1" si="1"/>
        <v>23</v>
      </c>
      <c r="G26">
        <f t="shared" ca="1" si="2"/>
        <v>23</v>
      </c>
      <c r="H26" s="16">
        <f ca="1">IF(AND($A26 &lt;&gt; "", Nastavení!$B$3 &gt; 0),1+INT(($F26-1)/Nastavení!$B$3),"")</f>
        <v>8</v>
      </c>
      <c r="I26">
        <f t="shared" ca="1" si="3"/>
        <v>8</v>
      </c>
    </row>
    <row r="27" spans="1:9">
      <c r="A27" s="16">
        <f>IF('Evidence střelců a nástřel'!A27&lt;&gt;"", 'Evidence střelců a nástřel'!A27,"")</f>
        <v>21</v>
      </c>
      <c r="B27" t="str">
        <f ca="1" xml:space="preserve"> IF(A27&lt;&gt;"", IF(INDEX('Evidence střelců a nástřel'!C$7:C$107,$G27) &gt;  0,  INDEX('Evidence střelců a nástřel'!C$7:C$107,$G27), ""), "")</f>
        <v/>
      </c>
      <c r="C27" t="str">
        <f ca="1" xml:space="preserve"> IF(A27&lt;&gt;"", IF(INDEX('Evidence střelců a nástřel'!D$7:D$107,$G27) &gt;  0,  INDEX('Evidence střelců a nástřel'!D$7:D$107,$G27), ""), "")</f>
        <v/>
      </c>
      <c r="D27" t="str">
        <f ca="1" xml:space="preserve"> IF(A27&lt;&gt;"", IF(INDEX('Evidence střelců a nástřel'!E$7:E$107,$G27) &gt;  0,  INDEX('Evidence střelců a nástřel'!E$7:E$107,$G27), ""), "")</f>
        <v>Kubín Vladislav</v>
      </c>
      <c r="E27" s="16">
        <f t="shared" ca="1" si="0"/>
        <v>0.81585982995693573</v>
      </c>
      <c r="F27" s="16">
        <f t="shared" ca="1" si="1"/>
        <v>4</v>
      </c>
      <c r="G27">
        <f t="shared" ca="1" si="2"/>
        <v>4</v>
      </c>
      <c r="H27" s="16">
        <f ca="1">IF(AND($A27 &lt;&gt; "", Nastavení!$B$3 &gt; 0),1+INT(($F27-1)/Nastavení!$B$3),"")</f>
        <v>2</v>
      </c>
      <c r="I27">
        <f t="shared" ca="1" si="3"/>
        <v>2</v>
      </c>
    </row>
    <row r="28" spans="1:9">
      <c r="A28" s="16">
        <f>IF('Evidence střelců a nástřel'!A28&lt;&gt;"", 'Evidence střelců a nástřel'!A28,"")</f>
        <v>22</v>
      </c>
      <c r="B28" t="str">
        <f ca="1" xml:space="preserve"> IF(A28&lt;&gt;"", IF(INDEX('Evidence střelců a nástřel'!C$7:C$107,$G28) &gt;  0,  INDEX('Evidence střelců a nástřel'!C$7:C$107,$G28), ""), "")</f>
        <v/>
      </c>
      <c r="C28" t="str">
        <f ca="1" xml:space="preserve"> IF(A28&lt;&gt;"", IF(INDEX('Evidence střelců a nástřel'!D$7:D$107,$G28) &gt;  0,  INDEX('Evidence střelců a nástřel'!D$7:D$107,$G28), ""), "")</f>
        <v/>
      </c>
      <c r="D28" t="str">
        <f ca="1" xml:space="preserve"> IF(A28&lt;&gt;"", IF(INDEX('Evidence střelců a nástřel'!E$7:E$107,$G28) &gt;  0,  INDEX('Evidence střelců a nástřel'!E$7:E$107,$G28), ""), "")</f>
        <v>Vrbas Josef</v>
      </c>
      <c r="E28" s="16">
        <f t="shared" ca="1" si="0"/>
        <v>0.33400985016939821</v>
      </c>
      <c r="F28" s="16">
        <f t="shared" ca="1" si="1"/>
        <v>33</v>
      </c>
      <c r="G28">
        <f t="shared" ca="1" si="2"/>
        <v>33</v>
      </c>
      <c r="H28" s="16">
        <f ca="1">IF(AND($A28 &lt;&gt; "", Nastavení!$B$3 &gt; 0),1+INT(($F28-1)/Nastavení!$B$3),"")</f>
        <v>11</v>
      </c>
      <c r="I28">
        <f t="shared" ca="1" si="3"/>
        <v>11</v>
      </c>
    </row>
    <row r="29" spans="1:9">
      <c r="A29" s="16">
        <f>IF('Evidence střelců a nástřel'!A29&lt;&gt;"", 'Evidence střelců a nástřel'!A29,"")</f>
        <v>23</v>
      </c>
      <c r="B29" t="str">
        <f ca="1" xml:space="preserve"> IF(A29&lt;&gt;"", IF(INDEX('Evidence střelců a nástřel'!C$7:C$107,$G29) &gt;  0,  INDEX('Evidence střelců a nástřel'!C$7:C$107,$G29), ""), "")</f>
        <v/>
      </c>
      <c r="C29" t="str">
        <f ca="1" xml:space="preserve"> IF(A29&lt;&gt;"", IF(INDEX('Evidence střelců a nástřel'!D$7:D$107,$G29) &gt;  0,  INDEX('Evidence střelců a nástřel'!D$7:D$107,$G29), ""), "")</f>
        <v/>
      </c>
      <c r="D29" t="str">
        <f ca="1" xml:space="preserve"> IF(A29&lt;&gt;"", IF(INDEX('Evidence střelců a nástřel'!E$7:E$107,$G29) &gt;  0,  INDEX('Evidence střelců a nástřel'!E$7:E$107,$G29), ""), "")</f>
        <v>Letáček Zbyněk</v>
      </c>
      <c r="E29" s="16">
        <f t="shared" ca="1" si="0"/>
        <v>0.39606083052712471</v>
      </c>
      <c r="F29" s="16">
        <f t="shared" ca="1" si="1"/>
        <v>27</v>
      </c>
      <c r="G29">
        <f t="shared" ca="1" si="2"/>
        <v>27</v>
      </c>
      <c r="H29" s="16">
        <f ca="1">IF(AND($A29 &lt;&gt; "", Nastavení!$B$3 &gt; 0),1+INT(($F29-1)/Nastavení!$B$3),"")</f>
        <v>9</v>
      </c>
      <c r="I29">
        <f t="shared" ca="1" si="3"/>
        <v>9</v>
      </c>
    </row>
    <row r="30" spans="1:9">
      <c r="A30" s="16">
        <f>IF('Evidence střelců a nástřel'!A30&lt;&gt;"", 'Evidence střelců a nástřel'!A30,"")</f>
        <v>24</v>
      </c>
      <c r="B30" t="str">
        <f ca="1" xml:space="preserve"> IF(A30&lt;&gt;"", IF(INDEX('Evidence střelců a nástřel'!C$7:C$107,$G30) &gt;  0,  INDEX('Evidence střelců a nástřel'!C$7:C$107,$G30), ""), "")</f>
        <v/>
      </c>
      <c r="C30" t="str">
        <f ca="1" xml:space="preserve"> IF(A30&lt;&gt;"", IF(INDEX('Evidence střelců a nástřel'!D$7:D$107,$G30) &gt;  0,  INDEX('Evidence střelců a nástřel'!D$7:D$107,$G30), ""), "")</f>
        <v/>
      </c>
      <c r="D30" t="str">
        <f ca="1" xml:space="preserve"> IF(A30&lt;&gt;"", IF(INDEX('Evidence střelců a nástřel'!E$7:E$107,$G30) &gt;  0,  INDEX('Evidence střelců a nástřel'!E$7:E$107,$G30), ""), "")</f>
        <v>Vrzal Petr</v>
      </c>
      <c r="E30" s="16">
        <f t="shared" ca="1" si="0"/>
        <v>0.4421366258120587</v>
      </c>
      <c r="F30" s="16">
        <f t="shared" ca="1" si="1"/>
        <v>26</v>
      </c>
      <c r="G30">
        <f t="shared" ca="1" si="2"/>
        <v>26</v>
      </c>
      <c r="H30" s="16">
        <f ca="1">IF(AND($A30 &lt;&gt; "", Nastavení!$B$3 &gt; 0),1+INT(($F30-1)/Nastavení!$B$3),"")</f>
        <v>9</v>
      </c>
      <c r="I30">
        <f t="shared" ca="1" si="3"/>
        <v>9</v>
      </c>
    </row>
    <row r="31" spans="1:9">
      <c r="A31" s="16">
        <f>IF('Evidence střelců a nástřel'!A31&lt;&gt;"", 'Evidence střelců a nástřel'!A31,"")</f>
        <v>25</v>
      </c>
      <c r="B31" t="str">
        <f ca="1" xml:space="preserve"> IF(A31&lt;&gt;"", IF(INDEX('Evidence střelců a nástřel'!C$7:C$107,$G31) &gt;  0,  INDEX('Evidence střelců a nástřel'!C$7:C$107,$G31), ""), "")</f>
        <v/>
      </c>
      <c r="C31" t="str">
        <f ca="1" xml:space="preserve"> IF(A31&lt;&gt;"", IF(INDEX('Evidence střelců a nástřel'!D$7:D$107,$G31) &gt;  0,  INDEX('Evidence střelců a nástřel'!D$7:D$107,$G31), ""), "")</f>
        <v/>
      </c>
      <c r="D31" t="str">
        <f ca="1" xml:space="preserve"> IF(A31&lt;&gt;"", IF(INDEX('Evidence střelců a nástřel'!E$7:E$107,$G31) &gt;  0,  INDEX('Evidence střelců a nástřel'!E$7:E$107,$G31), ""), "")</f>
        <v>Sláma Petr</v>
      </c>
      <c r="E31" s="16">
        <f t="shared" ca="1" si="0"/>
        <v>0.78250023917800715</v>
      </c>
      <c r="F31" s="16">
        <f t="shared" ca="1" si="1"/>
        <v>6</v>
      </c>
      <c r="G31">
        <f t="shared" ca="1" si="2"/>
        <v>6</v>
      </c>
      <c r="H31" s="16">
        <f ca="1">IF(AND($A31 &lt;&gt; "", Nastavení!$B$3 &gt; 0),1+INT(($F31-1)/Nastavení!$B$3),"")</f>
        <v>2</v>
      </c>
      <c r="I31">
        <f t="shared" ca="1" si="3"/>
        <v>2</v>
      </c>
    </row>
    <row r="32" spans="1:9">
      <c r="A32" s="16">
        <f>IF('Evidence střelců a nástřel'!A32&lt;&gt;"", 'Evidence střelců a nástřel'!A32,"")</f>
        <v>26</v>
      </c>
      <c r="B32" t="str">
        <f ca="1" xml:space="preserve"> IF(A32&lt;&gt;"", IF(INDEX('Evidence střelců a nástřel'!C$7:C$107,$G32) &gt;  0,  INDEX('Evidence střelců a nástřel'!C$7:C$107,$G32), ""), "")</f>
        <v/>
      </c>
      <c r="C32" t="str">
        <f ca="1" xml:space="preserve"> IF(A32&lt;&gt;"", IF(INDEX('Evidence střelců a nástřel'!D$7:D$107,$G32) &gt;  0,  INDEX('Evidence střelců a nástřel'!D$7:D$107,$G32), ""), "")</f>
        <v/>
      </c>
      <c r="D32" t="str">
        <f ca="1" xml:space="preserve"> IF(A32&lt;&gt;"", IF(INDEX('Evidence střelců a nástřel'!E$7:E$107,$G32) &gt;  0,  INDEX('Evidence střelců a nástřel'!E$7:E$107,$G32), ""), "")</f>
        <v>Mach Jiří</v>
      </c>
      <c r="E32" s="16">
        <f t="shared" ca="1" si="0"/>
        <v>0.75925181441757594</v>
      </c>
      <c r="F32" s="16">
        <f t="shared" ca="1" si="1"/>
        <v>7</v>
      </c>
      <c r="G32">
        <f t="shared" ca="1" si="2"/>
        <v>7</v>
      </c>
      <c r="H32" s="16">
        <f ca="1">IF(AND($A32 &lt;&gt; "", Nastavení!$B$3 &gt; 0),1+INT(($F32-1)/Nastavení!$B$3),"")</f>
        <v>3</v>
      </c>
      <c r="I32">
        <f t="shared" ca="1" si="3"/>
        <v>3</v>
      </c>
    </row>
    <row r="33" spans="1:9">
      <c r="A33" s="16">
        <f>IF('Evidence střelců a nástřel'!A33&lt;&gt;"", 'Evidence střelců a nástřel'!A33,"")</f>
        <v>27</v>
      </c>
      <c r="B33" t="str">
        <f ca="1" xml:space="preserve"> IF(A33&lt;&gt;"", IF(INDEX('Evidence střelců a nástřel'!C$7:C$107,$G33) &gt;  0,  INDEX('Evidence střelců a nástřel'!C$7:C$107,$G33), ""), "")</f>
        <v/>
      </c>
      <c r="C33" t="str">
        <f ca="1" xml:space="preserve"> IF(A33&lt;&gt;"", IF(INDEX('Evidence střelců a nástřel'!D$7:D$107,$G33) &gt;  0,  INDEX('Evidence střelců a nástřel'!D$7:D$107,$G33), ""), "")</f>
        <v/>
      </c>
      <c r="D33" t="str">
        <f ca="1" xml:space="preserve"> IF(A33&lt;&gt;"", IF(INDEX('Evidence střelců a nástřel'!E$7:E$107,$G33) &gt;  0,  INDEX('Evidence střelců a nástřel'!E$7:E$107,$G33), ""), "")</f>
        <v>Žák Svatopluk</v>
      </c>
      <c r="E33" s="16">
        <f t="shared" ca="1" si="0"/>
        <v>0.62131254193134478</v>
      </c>
      <c r="F33" s="16">
        <f t="shared" ca="1" si="1"/>
        <v>12</v>
      </c>
      <c r="G33">
        <f t="shared" ca="1" si="2"/>
        <v>12</v>
      </c>
      <c r="H33" s="16">
        <f ca="1">IF(AND($A33 &lt;&gt; "", Nastavení!$B$3 &gt; 0),1+INT(($F33-1)/Nastavení!$B$3),"")</f>
        <v>4</v>
      </c>
      <c r="I33">
        <f t="shared" ca="1" si="3"/>
        <v>4</v>
      </c>
    </row>
    <row r="34" spans="1:9">
      <c r="A34" s="16">
        <f>IF('Evidence střelců a nástřel'!A34&lt;&gt;"", 'Evidence střelců a nástřel'!A34,"")</f>
        <v>28</v>
      </c>
      <c r="B34" t="str">
        <f ca="1" xml:space="preserve"> IF(A34&lt;&gt;"", IF(INDEX('Evidence střelců a nástřel'!C$7:C$107,$G34) &gt;  0,  INDEX('Evidence střelců a nástřel'!C$7:C$107,$G34), ""), "")</f>
        <v/>
      </c>
      <c r="C34" t="str">
        <f ca="1" xml:space="preserve"> IF(A34&lt;&gt;"", IF(INDEX('Evidence střelců a nástřel'!D$7:D$107,$G34) &gt;  0,  INDEX('Evidence střelců a nástřel'!D$7:D$107,$G34), ""), "")</f>
        <v/>
      </c>
      <c r="D34" t="str">
        <f ca="1" xml:space="preserve"> IF(A34&lt;&gt;"", IF(INDEX('Evidence střelců a nástřel'!E$7:E$107,$G34) &gt;  0,  INDEX('Evidence střelců a nástřel'!E$7:E$107,$G34), ""), "")</f>
        <v>Kašpar Jiří</v>
      </c>
      <c r="E34" s="16">
        <f t="shared" ca="1" si="0"/>
        <v>0.28120692268079628</v>
      </c>
      <c r="F34" s="16">
        <f t="shared" ca="1" si="1"/>
        <v>34</v>
      </c>
      <c r="G34">
        <f t="shared" ca="1" si="2"/>
        <v>34</v>
      </c>
      <c r="H34" s="16">
        <f ca="1">IF(AND($A34 &lt;&gt; "", Nastavení!$B$3 &gt; 0),1+INT(($F34-1)/Nastavení!$B$3),"")</f>
        <v>12</v>
      </c>
      <c r="I34">
        <f t="shared" ca="1" si="3"/>
        <v>12</v>
      </c>
    </row>
    <row r="35" spans="1:9">
      <c r="A35" s="16">
        <f>IF('Evidence střelců a nástřel'!A35&lt;&gt;"", 'Evidence střelců a nástřel'!A35,"")</f>
        <v>29</v>
      </c>
      <c r="B35" t="str">
        <f ca="1" xml:space="preserve"> IF(A35&lt;&gt;"", IF(INDEX('Evidence střelců a nástřel'!C$7:C$107,$G35) &gt;  0,  INDEX('Evidence střelců a nástřel'!C$7:C$107,$G35), ""), "")</f>
        <v/>
      </c>
      <c r="C35" t="str">
        <f ca="1" xml:space="preserve"> IF(A35&lt;&gt;"", IF(INDEX('Evidence střelců a nástřel'!D$7:D$107,$G35) &gt;  0,  INDEX('Evidence střelců a nástřel'!D$7:D$107,$G35), ""), "")</f>
        <v/>
      </c>
      <c r="D35" t="str">
        <f ca="1" xml:space="preserve"> IF(A35&lt;&gt;"", IF(INDEX('Evidence střelců a nástřel'!E$7:E$107,$G35) &gt;  0,  INDEX('Evidence střelců a nástřel'!E$7:E$107,$G35), ""), "")</f>
        <v>Barvínek Michal, St.</v>
      </c>
      <c r="E35" s="16">
        <f t="shared" ca="1" si="0"/>
        <v>0.97063474956941609</v>
      </c>
      <c r="F35" s="16">
        <f t="shared" ca="1" si="1"/>
        <v>1</v>
      </c>
      <c r="G35">
        <f t="shared" ca="1" si="2"/>
        <v>1</v>
      </c>
      <c r="H35" s="16">
        <f ca="1">IF(AND($A35 &lt;&gt; "", Nastavení!$B$3 &gt; 0),1+INT(($F35-1)/Nastavení!$B$3),"")</f>
        <v>1</v>
      </c>
      <c r="I35">
        <f t="shared" ca="1" si="3"/>
        <v>1</v>
      </c>
    </row>
    <row r="36" spans="1:9">
      <c r="A36" s="16">
        <f>IF('Evidence střelců a nástřel'!A36&lt;&gt;"", 'Evidence střelců a nástřel'!A36,"")</f>
        <v>30</v>
      </c>
      <c r="B36" t="str">
        <f ca="1" xml:space="preserve"> IF(A36&lt;&gt;"", IF(INDEX('Evidence střelců a nástřel'!C$7:C$107,$G36) &gt;  0,  INDEX('Evidence střelců a nástřel'!C$7:C$107,$G36), ""), "")</f>
        <v/>
      </c>
      <c r="C36" t="str">
        <f ca="1" xml:space="preserve"> IF(A36&lt;&gt;"", IF(INDEX('Evidence střelců a nástřel'!D$7:D$107,$G36) &gt;  0,  INDEX('Evidence střelců a nástřel'!D$7:D$107,$G36), ""), "")</f>
        <v/>
      </c>
      <c r="D36" t="str">
        <f ca="1" xml:space="preserve"> IF(A36&lt;&gt;"", IF(INDEX('Evidence střelců a nástřel'!E$7:E$107,$G36) &gt;  0,  INDEX('Evidence střelců a nástřel'!E$7:E$107,$G36), ""), "")</f>
        <v>Podsedník Vladislav</v>
      </c>
      <c r="E36" s="16">
        <f t="shared" ca="1" si="0"/>
        <v>2.1333294064463271E-2</v>
      </c>
      <c r="F36" s="16">
        <f t="shared" ca="1" si="1"/>
        <v>41</v>
      </c>
      <c r="G36">
        <f t="shared" ca="1" si="2"/>
        <v>41</v>
      </c>
      <c r="H36" s="16">
        <f ca="1">IF(AND($A36 &lt;&gt; "", Nastavení!$B$3 &gt; 0),1+INT(($F36-1)/Nastavení!$B$3),"")</f>
        <v>14</v>
      </c>
      <c r="I36">
        <f t="shared" ca="1" si="3"/>
        <v>14</v>
      </c>
    </row>
    <row r="37" spans="1:9">
      <c r="A37" s="16">
        <f>IF('Evidence střelců a nástřel'!A37&lt;&gt;"", 'Evidence střelců a nástřel'!A37,"")</f>
        <v>31</v>
      </c>
      <c r="B37" t="str">
        <f ca="1" xml:space="preserve"> IF(A37&lt;&gt;"", IF(INDEX('Evidence střelců a nástřel'!C$7:C$107,$G37) &gt;  0,  INDEX('Evidence střelců a nástřel'!C$7:C$107,$G37), ""), "")</f>
        <v/>
      </c>
      <c r="C37" t="str">
        <f ca="1" xml:space="preserve"> IF(A37&lt;&gt;"", IF(INDEX('Evidence střelců a nástřel'!D$7:D$107,$G37) &gt;  0,  INDEX('Evidence střelců a nástřel'!D$7:D$107,$G37), ""), "")</f>
        <v/>
      </c>
      <c r="D37" t="str">
        <f ca="1" xml:space="preserve"> IF(A37&lt;&gt;"", IF(INDEX('Evidence střelců a nástřel'!E$7:E$107,$G37) &gt;  0,  INDEX('Evidence střelců a nástřel'!E$7:E$107,$G37), ""), "")</f>
        <v>Mahel Jaroslav</v>
      </c>
      <c r="E37" s="16">
        <f t="shared" ca="1" si="0"/>
        <v>0.55218872754826798</v>
      </c>
      <c r="F37" s="16">
        <f t="shared" ca="1" si="1"/>
        <v>19</v>
      </c>
      <c r="G37">
        <f t="shared" ca="1" si="2"/>
        <v>19</v>
      </c>
      <c r="H37" s="16">
        <f ca="1">IF(AND($A37 &lt;&gt; "", Nastavení!$B$3 &gt; 0),1+INT(($F37-1)/Nastavení!$B$3),"")</f>
        <v>7</v>
      </c>
      <c r="I37">
        <f t="shared" ca="1" si="3"/>
        <v>7</v>
      </c>
    </row>
    <row r="38" spans="1:9">
      <c r="A38" s="16">
        <f>IF('Evidence střelců a nástřel'!A38&lt;&gt;"", 'Evidence střelců a nástřel'!A38,"")</f>
        <v>32</v>
      </c>
      <c r="B38" t="str">
        <f ca="1" xml:space="preserve"> IF(A38&lt;&gt;"", IF(INDEX('Evidence střelců a nástřel'!C$7:C$107,$G38) &gt;  0,  INDEX('Evidence střelců a nástřel'!C$7:C$107,$G38), ""), "")</f>
        <v/>
      </c>
      <c r="C38" t="str">
        <f ca="1" xml:space="preserve"> IF(A38&lt;&gt;"", IF(INDEX('Evidence střelců a nástřel'!D$7:D$107,$G38) &gt;  0,  INDEX('Evidence střelců a nástřel'!D$7:D$107,$G38), ""), "")</f>
        <v/>
      </c>
      <c r="D38" t="str">
        <f ca="1" xml:space="preserve"> IF(A38&lt;&gt;"", IF(INDEX('Evidence střelců a nástřel'!E$7:E$107,$G38) &gt;  0,  INDEX('Evidence střelců a nástřel'!E$7:E$107,$G38), ""), "")</f>
        <v>Dostál Roman</v>
      </c>
      <c r="E38" s="16">
        <f t="shared" ca="1" si="0"/>
        <v>0.45147214079861553</v>
      </c>
      <c r="F38" s="16">
        <f t="shared" ca="1" si="1"/>
        <v>25</v>
      </c>
      <c r="G38">
        <f t="shared" ca="1" si="2"/>
        <v>25</v>
      </c>
      <c r="H38" s="16">
        <f ca="1">IF(AND($A38 &lt;&gt; "", Nastavení!$B$3 &gt; 0),1+INT(($F38-1)/Nastavení!$B$3),"")</f>
        <v>9</v>
      </c>
      <c r="I38">
        <f t="shared" ca="1" si="3"/>
        <v>9</v>
      </c>
    </row>
    <row r="39" spans="1:9">
      <c r="A39" s="16">
        <f>IF('Evidence střelců a nástřel'!A39&lt;&gt;"", 'Evidence střelců a nástřel'!A39,"")</f>
        <v>33</v>
      </c>
      <c r="B39" t="str">
        <f ca="1" xml:space="preserve"> IF(A39&lt;&gt;"", IF(INDEX('Evidence střelců a nástřel'!C$7:C$107,$G39) &gt;  0,  INDEX('Evidence střelců a nástřel'!C$7:C$107,$G39), ""), "")</f>
        <v/>
      </c>
      <c r="C39" t="str">
        <f ca="1" xml:space="preserve"> IF(A39&lt;&gt;"", IF(INDEX('Evidence střelců a nástřel'!D$7:D$107,$G39) &gt;  0,  INDEX('Evidence střelců a nástřel'!D$7:D$107,$G39), ""), "")</f>
        <v/>
      </c>
      <c r="D39" t="str">
        <f ca="1" xml:space="preserve"> IF(A39&lt;&gt;"", IF(INDEX('Evidence střelců a nástřel'!E$7:E$107,$G39) &gt;  0,  INDEX('Evidence střelců a nástřel'!E$7:E$107,$G39), ""), "")</f>
        <v>Malý Pavel</v>
      </c>
      <c r="E39" s="16">
        <f t="shared" ca="1" si="0"/>
        <v>0.65094070233952439</v>
      </c>
      <c r="F39" s="16">
        <f t="shared" ca="1" si="1"/>
        <v>11</v>
      </c>
      <c r="G39">
        <f t="shared" ca="1" si="2"/>
        <v>11</v>
      </c>
      <c r="H39" s="16">
        <f ca="1">IF(AND($A39 &lt;&gt; "", Nastavení!$B$3 &gt; 0),1+INT(($F39-1)/Nastavení!$B$3),"")</f>
        <v>4</v>
      </c>
      <c r="I39">
        <f t="shared" ca="1" si="3"/>
        <v>4</v>
      </c>
    </row>
    <row r="40" spans="1:9">
      <c r="A40" s="16">
        <f>IF('Evidence střelců a nástřel'!A40&lt;&gt;"", 'Evidence střelců a nástřel'!A40,"")</f>
        <v>34</v>
      </c>
      <c r="B40" t="str">
        <f ca="1" xml:space="preserve"> IF(A40&lt;&gt;"", IF(INDEX('Evidence střelců a nástřel'!C$7:C$107,$G40) &gt;  0,  INDEX('Evidence střelců a nástřel'!C$7:C$107,$G40), ""), "")</f>
        <v/>
      </c>
      <c r="C40" t="str">
        <f ca="1" xml:space="preserve"> IF(A40&lt;&gt;"", IF(INDEX('Evidence střelců a nástřel'!D$7:D$107,$G40) &gt;  0,  INDEX('Evidence střelců a nástřel'!D$7:D$107,$G40), ""), "")</f>
        <v/>
      </c>
      <c r="D40" t="str">
        <f ca="1" xml:space="preserve"> IF(A40&lt;&gt;"", IF(INDEX('Evidence střelců a nástřel'!E$7:E$107,$G40) &gt;  0,  INDEX('Evidence střelců a nástřel'!E$7:E$107,$G40), ""), "")</f>
        <v>Janeček Miloš</v>
      </c>
      <c r="E40" s="16">
        <f t="shared" ca="1" si="0"/>
        <v>0.53863108748118371</v>
      </c>
      <c r="F40" s="16">
        <f t="shared" ca="1" si="1"/>
        <v>22</v>
      </c>
      <c r="G40">
        <f t="shared" ca="1" si="2"/>
        <v>22</v>
      </c>
      <c r="H40" s="16">
        <f ca="1">IF(AND($A40 &lt;&gt; "", Nastavení!$B$3 &gt; 0),1+INT(($F40-1)/Nastavení!$B$3),"")</f>
        <v>8</v>
      </c>
      <c r="I40">
        <f t="shared" ca="1" si="3"/>
        <v>8</v>
      </c>
    </row>
    <row r="41" spans="1:9">
      <c r="A41" s="16">
        <f>IF('Evidence střelců a nástřel'!A41&lt;&gt;"", 'Evidence střelců a nástřel'!A41,"")</f>
        <v>35</v>
      </c>
      <c r="B41" t="str">
        <f ca="1" xml:space="preserve"> IF(A41&lt;&gt;"", IF(INDEX('Evidence střelců a nástřel'!C$7:C$107,$G41) &gt;  0,  INDEX('Evidence střelců a nástřel'!C$7:C$107,$G41), ""), "")</f>
        <v/>
      </c>
      <c r="C41" t="str">
        <f ca="1" xml:space="preserve"> IF(A41&lt;&gt;"", IF(INDEX('Evidence střelců a nástřel'!D$7:D$107,$G41) &gt;  0,  INDEX('Evidence střelců a nástřel'!D$7:D$107,$G41), ""), "")</f>
        <v/>
      </c>
      <c r="D41" t="str">
        <f ca="1" xml:space="preserve"> IF(A41&lt;&gt;"", IF(INDEX('Evidence střelců a nástřel'!E$7:E$107,$G41) &gt;  0,  INDEX('Evidence střelců a nástřel'!E$7:E$107,$G41), ""), "")</f>
        <v>Vala Jiří</v>
      </c>
      <c r="E41" s="16">
        <f t="shared" ca="1" si="0"/>
        <v>0.26517544784199631</v>
      </c>
      <c r="F41" s="16">
        <f t="shared" ca="1" si="1"/>
        <v>35</v>
      </c>
      <c r="G41">
        <f t="shared" ca="1" si="2"/>
        <v>35</v>
      </c>
      <c r="H41" s="16">
        <f ca="1">IF(AND($A41 &lt;&gt; "", Nastavení!$B$3 &gt; 0),1+INT(($F41-1)/Nastavení!$B$3),"")</f>
        <v>12</v>
      </c>
      <c r="I41">
        <f t="shared" ca="1" si="3"/>
        <v>12</v>
      </c>
    </row>
    <row r="42" spans="1:9">
      <c r="A42" s="16">
        <f>IF('Evidence střelců a nástřel'!A42&lt;&gt;"", 'Evidence střelců a nástřel'!A42,"")</f>
        <v>36</v>
      </c>
      <c r="B42" t="str">
        <f ca="1" xml:space="preserve"> IF(A42&lt;&gt;"", IF(INDEX('Evidence střelců a nástřel'!C$7:C$107,$G42) &gt;  0,  INDEX('Evidence střelců a nástřel'!C$7:C$107,$G42), ""), "")</f>
        <v/>
      </c>
      <c r="C42" t="str">
        <f ca="1" xml:space="preserve"> IF(A42&lt;&gt;"", IF(INDEX('Evidence střelců a nástřel'!D$7:D$107,$G42) &gt;  0,  INDEX('Evidence střelců a nástřel'!D$7:D$107,$G42), ""), "")</f>
        <v/>
      </c>
      <c r="D42" t="str">
        <f ca="1" xml:space="preserve"> IF(A42&lt;&gt;"", IF(INDEX('Evidence střelců a nástřel'!E$7:E$107,$G42) &gt;  0,  INDEX('Evidence střelců a nástřel'!E$7:E$107,$G42), ""), "")</f>
        <v>Jakšič Martin</v>
      </c>
      <c r="E42" s="16">
        <f t="shared" ca="1" si="0"/>
        <v>0.73222441364956037</v>
      </c>
      <c r="F42" s="16">
        <f t="shared" ca="1" si="1"/>
        <v>8</v>
      </c>
      <c r="G42">
        <f t="shared" ca="1" si="2"/>
        <v>8</v>
      </c>
      <c r="H42" s="16">
        <f ca="1">IF(AND($A42 &lt;&gt; "", Nastavení!$B$3 &gt; 0),1+INT(($F42-1)/Nastavení!$B$3),"")</f>
        <v>3</v>
      </c>
      <c r="I42">
        <f t="shared" ca="1" si="3"/>
        <v>3</v>
      </c>
    </row>
    <row r="43" spans="1:9">
      <c r="A43" s="16">
        <f>IF('Evidence střelců a nástřel'!A43&lt;&gt;"", 'Evidence střelců a nástřel'!A43,"")</f>
        <v>37</v>
      </c>
      <c r="B43" t="str">
        <f ca="1" xml:space="preserve"> IF(A43&lt;&gt;"", IF(INDEX('Evidence střelců a nástřel'!C$7:C$107,$G43) &gt;  0,  INDEX('Evidence střelců a nástřel'!C$7:C$107,$G43), ""), "")</f>
        <v/>
      </c>
      <c r="C43" t="str">
        <f ca="1" xml:space="preserve"> IF(A43&lt;&gt;"", IF(INDEX('Evidence střelců a nástřel'!D$7:D$107,$G43) &gt;  0,  INDEX('Evidence střelců a nástřel'!D$7:D$107,$G43), ""), "")</f>
        <v/>
      </c>
      <c r="D43" t="str">
        <f ca="1" xml:space="preserve"> IF(A43&lt;&gt;"", IF(INDEX('Evidence střelců a nástřel'!E$7:E$107,$G43) &gt;  0,  INDEX('Evidence střelců a nástřel'!E$7:E$107,$G43), ""), "")</f>
        <v>Pecina František</v>
      </c>
      <c r="E43" s="16">
        <f t="shared" ca="1" si="0"/>
        <v>0.66324029392364836</v>
      </c>
      <c r="F43" s="16">
        <f t="shared" ca="1" si="1"/>
        <v>10</v>
      </c>
      <c r="G43">
        <f t="shared" ca="1" si="2"/>
        <v>10</v>
      </c>
      <c r="H43" s="16">
        <f ca="1">IF(AND($A43 &lt;&gt; "", Nastavení!$B$3 &gt; 0),1+INT(($F43-1)/Nastavení!$B$3),"")</f>
        <v>4</v>
      </c>
      <c r="I43">
        <f t="shared" ca="1" si="3"/>
        <v>4</v>
      </c>
    </row>
    <row r="44" spans="1:9">
      <c r="A44" s="16">
        <f>IF('Evidence střelců a nástřel'!A44&lt;&gt;"", 'Evidence střelců a nástřel'!A44,"")</f>
        <v>38</v>
      </c>
      <c r="B44" t="str">
        <f ca="1" xml:space="preserve"> IF(A44&lt;&gt;"", IF(INDEX('Evidence střelců a nástřel'!C$7:C$107,$G44) &gt;  0,  INDEX('Evidence střelců a nástřel'!C$7:C$107,$G44), ""), "")</f>
        <v/>
      </c>
      <c r="C44" t="str">
        <f ca="1" xml:space="preserve"> IF(A44&lt;&gt;"", IF(INDEX('Evidence střelců a nástřel'!D$7:D$107,$G44) &gt;  0,  INDEX('Evidence střelců a nástřel'!D$7:D$107,$G44), ""), "")</f>
        <v/>
      </c>
      <c r="D44" t="str">
        <f ca="1" xml:space="preserve"> IF(A44&lt;&gt;"", IF(INDEX('Evidence střelců a nástřel'!E$7:E$107,$G44) &gt;  0,  INDEX('Evidence střelců a nástřel'!E$7:E$107,$G44), ""), "")</f>
        <v>Šváb Antonín</v>
      </c>
      <c r="E44" s="16">
        <f t="shared" ca="1" si="0"/>
        <v>5.8540692963123364E-2</v>
      </c>
      <c r="F44" s="16">
        <f t="shared" ca="1" si="1"/>
        <v>40</v>
      </c>
      <c r="G44">
        <f t="shared" ca="1" si="2"/>
        <v>40</v>
      </c>
      <c r="H44" s="16">
        <f ca="1">IF(AND($A44 &lt;&gt; "", Nastavení!$B$3 &gt; 0),1+INT(($F44-1)/Nastavení!$B$3),"")</f>
        <v>14</v>
      </c>
      <c r="I44">
        <f t="shared" ca="1" si="3"/>
        <v>14</v>
      </c>
    </row>
    <row r="45" spans="1:9">
      <c r="A45" s="16">
        <f>IF('Evidence střelců a nástřel'!A45&lt;&gt;"", 'Evidence střelců a nástřel'!A45,"")</f>
        <v>39</v>
      </c>
      <c r="B45" t="str">
        <f ca="1" xml:space="preserve"> IF(A45&lt;&gt;"", IF(INDEX('Evidence střelců a nástřel'!C$7:C$107,$G45) &gt;  0,  INDEX('Evidence střelců a nástřel'!C$7:C$107,$G45), ""), "")</f>
        <v/>
      </c>
      <c r="C45" t="str">
        <f ca="1" xml:space="preserve"> IF(A45&lt;&gt;"", IF(INDEX('Evidence střelců a nástřel'!D$7:D$107,$G45) &gt;  0,  INDEX('Evidence střelců a nástřel'!D$7:D$107,$G45), ""), "")</f>
        <v/>
      </c>
      <c r="D45" t="str">
        <f ca="1" xml:space="preserve"> IF(A45&lt;&gt;"", IF(INDEX('Evidence střelců a nástřel'!E$7:E$107,$G45) &gt;  0,  INDEX('Evidence střelců a nástřel'!E$7:E$107,$G45), ""), "")</f>
        <v>Vrbas František</v>
      </c>
      <c r="E45" s="16">
        <f t="shared" ca="1" si="0"/>
        <v>0.72054467540927103</v>
      </c>
      <c r="F45" s="16">
        <f t="shared" ca="1" si="1"/>
        <v>9</v>
      </c>
      <c r="G45">
        <f t="shared" ca="1" si="2"/>
        <v>9</v>
      </c>
      <c r="H45" s="16">
        <f ca="1">IF(AND($A45 &lt;&gt; "", Nastavení!$B$3 &gt; 0),1+INT(($F45-1)/Nastavení!$B$3),"")</f>
        <v>3</v>
      </c>
      <c r="I45">
        <f t="shared" ca="1" si="3"/>
        <v>3</v>
      </c>
    </row>
    <row r="46" spans="1:9">
      <c r="A46" s="16">
        <f>IF('Evidence střelců a nástřel'!A46&lt;&gt;"", 'Evidence střelců a nástřel'!A46,"")</f>
        <v>40</v>
      </c>
      <c r="B46" t="str">
        <f ca="1" xml:space="preserve"> IF(A46&lt;&gt;"", IF(INDEX('Evidence střelců a nástřel'!C$7:C$107,$G46) &gt;  0,  INDEX('Evidence střelců a nástřel'!C$7:C$107,$G46), ""), "")</f>
        <v/>
      </c>
      <c r="C46" t="str">
        <f ca="1" xml:space="preserve"> IF(A46&lt;&gt;"", IF(INDEX('Evidence střelců a nástřel'!D$7:D$107,$G46) &gt;  0,  INDEX('Evidence střelců a nástřel'!D$7:D$107,$G46), ""), "")</f>
        <v/>
      </c>
      <c r="D46" t="str">
        <f ca="1" xml:space="preserve"> IF(A46&lt;&gt;"", IF(INDEX('Evidence střelců a nástřel'!E$7:E$107,$G46) &gt;  0,  INDEX('Evidence střelců a nástřel'!E$7:E$107,$G46), ""), "")</f>
        <v>Minař Jaroslav</v>
      </c>
      <c r="E46" s="16">
        <f t="shared" ca="1" si="0"/>
        <v>6.613944648311243E-2</v>
      </c>
      <c r="F46" s="16">
        <f t="shared" ca="1" si="1"/>
        <v>39</v>
      </c>
      <c r="G46">
        <f t="shared" ca="1" si="2"/>
        <v>39</v>
      </c>
      <c r="H46" s="16">
        <f ca="1">IF(AND($A46 &lt;&gt; "", Nastavení!$B$3 &gt; 0),1+INT(($F46-1)/Nastavení!$B$3),"")</f>
        <v>13</v>
      </c>
      <c r="I46">
        <f t="shared" ca="1" si="3"/>
        <v>13</v>
      </c>
    </row>
    <row r="47" spans="1:9">
      <c r="A47" s="16">
        <f>IF('Evidence střelců a nástřel'!A47&lt;&gt;"", 'Evidence střelců a nástřel'!A47,"")</f>
        <v>41</v>
      </c>
      <c r="B47" t="str">
        <f ca="1" xml:space="preserve"> IF(A47&lt;&gt;"", IF(INDEX('Evidence střelců a nástřel'!C$7:C$107,$G47) &gt;  0,  INDEX('Evidence střelců a nástřel'!C$7:C$107,$G47), ""), "")</f>
        <v/>
      </c>
      <c r="C47" t="str">
        <f ca="1" xml:space="preserve"> IF(A47&lt;&gt;"", IF(INDEX('Evidence střelců a nástřel'!D$7:D$107,$G47) &gt;  0,  INDEX('Evidence střelců a nástřel'!D$7:D$107,$G47), ""), "")</f>
        <v/>
      </c>
      <c r="D47" t="str">
        <f ca="1" xml:space="preserve"> IF(A47&lt;&gt;"", IF(INDEX('Evidence střelců a nástřel'!E$7:E$107,$G47) &gt;  0,  INDEX('Evidence střelců a nástřel'!E$7:E$107,$G47), ""), "")</f>
        <v>Brunclík Jiří</v>
      </c>
      <c r="E47" s="16">
        <f t="shared" ca="1" si="0"/>
        <v>0.60784598191127626</v>
      </c>
      <c r="F47" s="16">
        <f t="shared" ca="1" si="1"/>
        <v>13</v>
      </c>
      <c r="G47">
        <f t="shared" ca="1" si="2"/>
        <v>13</v>
      </c>
      <c r="H47" s="16">
        <f ca="1">IF(AND($A47 &lt;&gt; "", Nastavení!$B$3 &gt; 0),1+INT(($F47-1)/Nastavení!$B$3),"")</f>
        <v>5</v>
      </c>
      <c r="I47">
        <f t="shared" ca="1" si="3"/>
        <v>5</v>
      </c>
    </row>
    <row r="48" spans="1:9">
      <c r="A48" s="16" t="str">
        <f>IF('Evidence střelců a nástřel'!A48&lt;&gt;"", 'Evidence střelců a nástřel'!A48,"")</f>
        <v/>
      </c>
      <c r="B48" t="str">
        <f xml:space="preserve"> IF(A48&lt;&gt;"", IF(INDEX('Evidence střelců a nástřel'!C$7:C$107,$G48) &gt;  0,  INDEX('Evidence střelců a nástřel'!C$7:C$107,$G48), ""), "")</f>
        <v/>
      </c>
      <c r="C48" t="str">
        <f xml:space="preserve"> IF(A48&lt;&gt;"", IF(INDEX('Evidence střelců a nástřel'!D$7:D$107,$G48) &gt;  0,  INDEX('Evidence střelců a nástřel'!D$7:D$107,$G48), ""), "")</f>
        <v/>
      </c>
      <c r="D48" t="str">
        <f xml:space="preserve"> IF(A48&lt;&gt;"", IF(INDEX('Evidence střelců a nástřel'!E$7:E$107,$G48) &gt;  0,  INDEX('Evidence střelců a nástřel'!E$7:E$107,$G48), ""), "")</f>
        <v/>
      </c>
      <c r="E48" s="16" t="str">
        <f t="shared" ca="1" si="0"/>
        <v/>
      </c>
      <c r="F48" s="16" t="str">
        <f t="shared" si="1"/>
        <v/>
      </c>
      <c r="G48" t="str">
        <f t="shared" si="2"/>
        <v/>
      </c>
      <c r="H48" s="16" t="str">
        <f>IF(AND($A48 &lt;&gt; "", Nastavení!$B$3 &gt; 0),1+INT(($F48-1)/Nastavení!$B$3),"")</f>
        <v/>
      </c>
      <c r="I48" t="str">
        <f t="shared" si="3"/>
        <v/>
      </c>
    </row>
    <row r="49" spans="1:9">
      <c r="A49" s="16" t="str">
        <f>IF('Evidence střelců a nástřel'!A49&lt;&gt;"", 'Evidence střelců a nástřel'!A49,"")</f>
        <v/>
      </c>
      <c r="B49" t="str">
        <f xml:space="preserve"> IF(A49&lt;&gt;"", IF(INDEX('Evidence střelců a nástřel'!C$7:C$107,$G49) &gt;  0,  INDEX('Evidence střelců a nástřel'!C$7:C$107,$G49), ""), "")</f>
        <v/>
      </c>
      <c r="C49" t="str">
        <f xml:space="preserve"> IF(A49&lt;&gt;"", IF(INDEX('Evidence střelců a nástřel'!D$7:D$107,$G49) &gt;  0,  INDEX('Evidence střelců a nástřel'!D$7:D$107,$G49), ""), "")</f>
        <v/>
      </c>
      <c r="D49" t="str">
        <f xml:space="preserve"> IF(A49&lt;&gt;"", IF(INDEX('Evidence střelců a nástřel'!E$7:E$107,$G49) &gt;  0,  INDEX('Evidence střelců a nástřel'!E$7:E$107,$G49), ""), "")</f>
        <v/>
      </c>
      <c r="E49" s="16" t="str">
        <f t="shared" ca="1" si="0"/>
        <v/>
      </c>
      <c r="F49" s="16" t="str">
        <f t="shared" si="1"/>
        <v/>
      </c>
      <c r="G49" t="str">
        <f t="shared" si="2"/>
        <v/>
      </c>
      <c r="H49" s="16" t="str">
        <f>IF(AND($A49 &lt;&gt; "", Nastavení!$B$3 &gt; 0),1+INT(($F49-1)/Nastavení!$B$3),"")</f>
        <v/>
      </c>
      <c r="I49" t="str">
        <f t="shared" si="3"/>
        <v/>
      </c>
    </row>
    <row r="50" spans="1:9">
      <c r="A50" s="16" t="str">
        <f>IF('Evidence střelců a nástřel'!A50&lt;&gt;"", 'Evidence střelců a nástřel'!A50,"")</f>
        <v/>
      </c>
      <c r="B50" t="str">
        <f xml:space="preserve"> IF(A50&lt;&gt;"", IF(INDEX('Evidence střelců a nástřel'!C$7:C$107,$G50) &gt;  0,  INDEX('Evidence střelců a nástřel'!C$7:C$107,$G50), ""), "")</f>
        <v/>
      </c>
      <c r="C50" t="str">
        <f xml:space="preserve"> IF(A50&lt;&gt;"", IF(INDEX('Evidence střelců a nástřel'!D$7:D$107,$G50) &gt;  0,  INDEX('Evidence střelců a nástřel'!D$7:D$107,$G50), ""), "")</f>
        <v/>
      </c>
      <c r="D50" t="str">
        <f xml:space="preserve"> IF(A50&lt;&gt;"", IF(INDEX('Evidence střelců a nástřel'!E$7:E$107,$G50) &gt;  0,  INDEX('Evidence střelců a nástřel'!E$7:E$107,$G50), ""), "")</f>
        <v/>
      </c>
      <c r="E50" s="16" t="str">
        <f t="shared" ca="1" si="0"/>
        <v/>
      </c>
      <c r="F50" s="16" t="str">
        <f t="shared" si="1"/>
        <v/>
      </c>
      <c r="G50" t="str">
        <f t="shared" si="2"/>
        <v/>
      </c>
      <c r="H50" s="16" t="str">
        <f>IF(AND($A50 &lt;&gt; "", Nastavení!$B$3 &gt; 0),1+INT(($F50-1)/Nastavení!$B$3),"")</f>
        <v/>
      </c>
      <c r="I50" t="str">
        <f t="shared" si="3"/>
        <v/>
      </c>
    </row>
    <row r="51" spans="1:9">
      <c r="A51" s="16" t="str">
        <f>IF('Evidence střelců a nástřel'!A51&lt;&gt;"", 'Evidence střelců a nástřel'!A51,"")</f>
        <v/>
      </c>
      <c r="B51" t="str">
        <f xml:space="preserve"> IF(A51&lt;&gt;"", IF(INDEX('Evidence střelců a nástřel'!C$7:C$107,$G51) &gt;  0,  INDEX('Evidence střelců a nástřel'!C$7:C$107,$G51), ""), "")</f>
        <v/>
      </c>
      <c r="C51" t="str">
        <f xml:space="preserve"> IF(A51&lt;&gt;"", IF(INDEX('Evidence střelců a nástřel'!D$7:D$107,$G51) &gt;  0,  INDEX('Evidence střelců a nástřel'!D$7:D$107,$G51), ""), "")</f>
        <v/>
      </c>
      <c r="D51" t="str">
        <f xml:space="preserve"> IF(A51&lt;&gt;"", IF(INDEX('Evidence střelců a nástřel'!E$7:E$107,$G51) &gt;  0,  INDEX('Evidence střelců a nástřel'!E$7:E$107,$G51), ""), "")</f>
        <v/>
      </c>
      <c r="E51" s="16" t="str">
        <f t="shared" ca="1" si="0"/>
        <v/>
      </c>
      <c r="F51" s="16" t="str">
        <f t="shared" si="1"/>
        <v/>
      </c>
      <c r="G51" t="str">
        <f t="shared" si="2"/>
        <v/>
      </c>
      <c r="H51" s="16" t="str">
        <f>IF(AND($A51 &lt;&gt; "", Nastavení!$B$3 &gt; 0),1+INT(($F51-1)/Nastavení!$B$3),"")</f>
        <v/>
      </c>
      <c r="I51" t="str">
        <f t="shared" si="3"/>
        <v/>
      </c>
    </row>
    <row r="52" spans="1:9">
      <c r="A52" s="16" t="str">
        <f>IF('Evidence střelců a nástřel'!A52&lt;&gt;"", 'Evidence střelců a nástřel'!A52,"")</f>
        <v/>
      </c>
      <c r="B52" t="str">
        <f xml:space="preserve"> IF(A52&lt;&gt;"", IF(INDEX('Evidence střelců a nástřel'!C$7:C$107,$G52) &gt;  0,  INDEX('Evidence střelců a nástřel'!C$7:C$107,$G52), ""), "")</f>
        <v/>
      </c>
      <c r="C52" t="str">
        <f xml:space="preserve"> IF(A52&lt;&gt;"", IF(INDEX('Evidence střelců a nástřel'!D$7:D$107,$G52) &gt;  0,  INDEX('Evidence střelců a nástřel'!D$7:D$107,$G52), ""), "")</f>
        <v/>
      </c>
      <c r="D52" t="str">
        <f xml:space="preserve"> IF(A52&lt;&gt;"", IF(INDEX('Evidence střelců a nástřel'!E$7:E$107,$G52) &gt;  0,  INDEX('Evidence střelců a nástřel'!E$7:E$107,$G52), ""), "")</f>
        <v/>
      </c>
      <c r="E52" s="16" t="str">
        <f t="shared" ca="1" si="0"/>
        <v/>
      </c>
      <c r="F52" s="16" t="str">
        <f t="shared" si="1"/>
        <v/>
      </c>
      <c r="G52" t="str">
        <f t="shared" si="2"/>
        <v/>
      </c>
      <c r="H52" s="16" t="str">
        <f>IF(AND($A52 &lt;&gt; "", Nastavení!$B$3 &gt; 0),1+INT(($F52-1)/Nastavení!$B$3),"")</f>
        <v/>
      </c>
      <c r="I52" t="str">
        <f t="shared" si="3"/>
        <v/>
      </c>
    </row>
    <row r="53" spans="1:9">
      <c r="A53" s="16" t="str">
        <f>IF('Evidence střelců a nástřel'!A53&lt;&gt;"", 'Evidence střelců a nástřel'!A53,"")</f>
        <v/>
      </c>
      <c r="B53" t="str">
        <f xml:space="preserve"> IF(A53&lt;&gt;"", IF(INDEX('Evidence střelců a nástřel'!C$7:C$107,$G53) &gt;  0,  INDEX('Evidence střelců a nástřel'!C$7:C$107,$G53), ""), "")</f>
        <v/>
      </c>
      <c r="C53" t="str">
        <f xml:space="preserve"> IF(A53&lt;&gt;"", IF(INDEX('Evidence střelců a nástřel'!D$7:D$107,$G53) &gt;  0,  INDEX('Evidence střelců a nástřel'!D$7:D$107,$G53), ""), "")</f>
        <v/>
      </c>
      <c r="D53" t="str">
        <f xml:space="preserve"> IF(A53&lt;&gt;"", IF(INDEX('Evidence střelců a nástřel'!E$7:E$107,$G53) &gt;  0,  INDEX('Evidence střelců a nástřel'!E$7:E$107,$G53), ""), "")</f>
        <v/>
      </c>
      <c r="E53" s="16" t="str">
        <f t="shared" ca="1" si="0"/>
        <v/>
      </c>
      <c r="F53" s="16" t="str">
        <f t="shared" si="1"/>
        <v/>
      </c>
      <c r="G53" t="str">
        <f t="shared" si="2"/>
        <v/>
      </c>
      <c r="H53" s="16" t="str">
        <f>IF(AND($A53 &lt;&gt; "", Nastavení!$B$3 &gt; 0),1+INT(($F53-1)/Nastavení!$B$3),"")</f>
        <v/>
      </c>
      <c r="I53" t="str">
        <f t="shared" si="3"/>
        <v/>
      </c>
    </row>
    <row r="54" spans="1:9">
      <c r="A54" s="16" t="str">
        <f>IF('Evidence střelců a nástřel'!A54&lt;&gt;"", 'Evidence střelců a nástřel'!A54,"")</f>
        <v/>
      </c>
      <c r="B54" t="str">
        <f xml:space="preserve"> IF(A54&lt;&gt;"", IF(INDEX('Evidence střelců a nástřel'!C$7:C$107,$G54) &gt;  0,  INDEX('Evidence střelců a nástřel'!C$7:C$107,$G54), ""), "")</f>
        <v/>
      </c>
      <c r="C54" t="str">
        <f xml:space="preserve"> IF(A54&lt;&gt;"", IF(INDEX('Evidence střelců a nástřel'!D$7:D$107,$G54) &gt;  0,  INDEX('Evidence střelců a nástřel'!D$7:D$107,$G54), ""), "")</f>
        <v/>
      </c>
      <c r="D54" t="str">
        <f xml:space="preserve"> IF(A54&lt;&gt;"", IF(INDEX('Evidence střelců a nástřel'!E$7:E$107,$G54) &gt;  0,  INDEX('Evidence střelců a nástřel'!E$7:E$107,$G54), ""), "")</f>
        <v/>
      </c>
      <c r="E54" s="16" t="str">
        <f t="shared" ca="1" si="0"/>
        <v/>
      </c>
      <c r="F54" s="16" t="str">
        <f t="shared" si="1"/>
        <v/>
      </c>
      <c r="G54" t="str">
        <f t="shared" si="2"/>
        <v/>
      </c>
      <c r="H54" s="16" t="str">
        <f>IF(AND($A54 &lt;&gt; "", Nastavení!$B$3 &gt; 0),1+INT(($F54-1)/Nastavení!$B$3),"")</f>
        <v/>
      </c>
      <c r="I54" t="str">
        <f t="shared" si="3"/>
        <v/>
      </c>
    </row>
    <row r="55" spans="1:9">
      <c r="A55" s="16" t="str">
        <f>IF('Evidence střelců a nástřel'!A55&lt;&gt;"", 'Evidence střelců a nástřel'!A55,"")</f>
        <v/>
      </c>
      <c r="B55" t="str">
        <f xml:space="preserve"> IF(A55&lt;&gt;"", IF(INDEX('Evidence střelců a nástřel'!C$7:C$107,$G55) &gt;  0,  INDEX('Evidence střelců a nástřel'!C$7:C$107,$G55), ""), "")</f>
        <v/>
      </c>
      <c r="C55" t="str">
        <f xml:space="preserve"> IF(A55&lt;&gt;"", IF(INDEX('Evidence střelců a nástřel'!D$7:D$107,$G55) &gt;  0,  INDEX('Evidence střelců a nástřel'!D$7:D$107,$G55), ""), "")</f>
        <v/>
      </c>
      <c r="D55" t="str">
        <f xml:space="preserve"> IF(A55&lt;&gt;"", IF(INDEX('Evidence střelců a nástřel'!E$7:E$107,$G55) &gt;  0,  INDEX('Evidence střelců a nástřel'!E$7:E$107,$G55), ""), "")</f>
        <v/>
      </c>
      <c r="E55" s="16" t="str">
        <f t="shared" ca="1" si="0"/>
        <v/>
      </c>
      <c r="F55" s="16" t="str">
        <f t="shared" si="1"/>
        <v/>
      </c>
      <c r="G55" t="str">
        <f t="shared" si="2"/>
        <v/>
      </c>
      <c r="H55" s="16" t="str">
        <f>IF(AND($A55 &lt;&gt; "", Nastavení!$B$3 &gt; 0),1+INT(($F55-1)/Nastavení!$B$3),"")</f>
        <v/>
      </c>
      <c r="I55" t="str">
        <f t="shared" si="3"/>
        <v/>
      </c>
    </row>
    <row r="56" spans="1:9">
      <c r="A56" s="16" t="str">
        <f>IF('Evidence střelců a nástřel'!A56&lt;&gt;"", 'Evidence střelců a nástřel'!A56,"")</f>
        <v/>
      </c>
      <c r="B56" t="str">
        <f xml:space="preserve"> IF(A56&lt;&gt;"", IF(INDEX('Evidence střelců a nástřel'!C$7:C$107,$G56) &gt;  0,  INDEX('Evidence střelců a nástřel'!C$7:C$107,$G56), ""), "")</f>
        <v/>
      </c>
      <c r="C56" t="str">
        <f xml:space="preserve"> IF(A56&lt;&gt;"", IF(INDEX('Evidence střelců a nástřel'!D$7:D$107,$G56) &gt;  0,  INDEX('Evidence střelců a nástřel'!D$7:D$107,$G56), ""), "")</f>
        <v/>
      </c>
      <c r="D56" t="str">
        <f xml:space="preserve"> IF(A56&lt;&gt;"", IF(INDEX('Evidence střelců a nástřel'!E$7:E$107,$G56) &gt;  0,  INDEX('Evidence střelců a nástřel'!E$7:E$107,$G56), ""), "")</f>
        <v/>
      </c>
      <c r="E56" s="16" t="str">
        <f t="shared" ca="1" si="0"/>
        <v/>
      </c>
      <c r="F56" s="16" t="str">
        <f t="shared" si="1"/>
        <v/>
      </c>
      <c r="G56" t="str">
        <f t="shared" si="2"/>
        <v/>
      </c>
      <c r="H56" s="16" t="str">
        <f>IF(AND($A56 &lt;&gt; "", Nastavení!$B$3 &gt; 0),1+INT(($F56-1)/Nastavení!$B$3),"")</f>
        <v/>
      </c>
      <c r="I56" t="str">
        <f t="shared" si="3"/>
        <v/>
      </c>
    </row>
    <row r="57" spans="1:9">
      <c r="A57" s="16" t="str">
        <f>IF('Evidence střelců a nástřel'!A57&lt;&gt;"", 'Evidence střelců a nástřel'!A57,"")</f>
        <v/>
      </c>
      <c r="B57" t="str">
        <f xml:space="preserve"> IF(A57&lt;&gt;"", IF(INDEX('Evidence střelců a nástřel'!C$7:C$107,$G57) &gt;  0,  INDEX('Evidence střelců a nástřel'!C$7:C$107,$G57), ""), "")</f>
        <v/>
      </c>
      <c r="C57" t="str">
        <f xml:space="preserve"> IF(A57&lt;&gt;"", IF(INDEX('Evidence střelců a nástřel'!D$7:D$107,$G57) &gt;  0,  INDEX('Evidence střelců a nástřel'!D$7:D$107,$G57), ""), "")</f>
        <v/>
      </c>
      <c r="D57" t="str">
        <f xml:space="preserve"> IF(A57&lt;&gt;"", IF(INDEX('Evidence střelců a nástřel'!E$7:E$107,$G57) &gt;  0,  INDEX('Evidence střelců a nástřel'!E$7:E$107,$G57), ""), "")</f>
        <v/>
      </c>
      <c r="E57" s="16" t="str">
        <f t="shared" ca="1" si="0"/>
        <v/>
      </c>
      <c r="F57" s="16" t="str">
        <f t="shared" si="1"/>
        <v/>
      </c>
      <c r="G57" t="str">
        <f t="shared" si="2"/>
        <v/>
      </c>
      <c r="H57" s="16" t="str">
        <f>IF(AND($A57 &lt;&gt; "", Nastavení!$B$3 &gt; 0),1+INT(($F57-1)/Nastavení!$B$3),"")</f>
        <v/>
      </c>
      <c r="I57" t="str">
        <f t="shared" si="3"/>
        <v/>
      </c>
    </row>
    <row r="58" spans="1:9">
      <c r="A58" s="16" t="str">
        <f>IF('Evidence střelců a nástřel'!A58&lt;&gt;"", 'Evidence střelců a nástřel'!A58,"")</f>
        <v/>
      </c>
      <c r="B58" t="str">
        <f xml:space="preserve"> IF(A58&lt;&gt;"", IF(INDEX('Evidence střelců a nástřel'!C$7:C$107,$G58) &gt;  0,  INDEX('Evidence střelců a nástřel'!C$7:C$107,$G58), ""), "")</f>
        <v/>
      </c>
      <c r="C58" t="str">
        <f xml:space="preserve"> IF(A58&lt;&gt;"", IF(INDEX('Evidence střelců a nástřel'!D$7:D$107,$G58) &gt;  0,  INDEX('Evidence střelců a nástřel'!D$7:D$107,$G58), ""), "")</f>
        <v/>
      </c>
      <c r="D58" t="str">
        <f xml:space="preserve"> IF(A58&lt;&gt;"", IF(INDEX('Evidence střelců a nástřel'!E$7:E$107,$G58) &gt;  0,  INDEX('Evidence střelců a nástřel'!E$7:E$107,$G58), ""), "")</f>
        <v/>
      </c>
      <c r="E58" s="16" t="str">
        <f t="shared" ca="1" si="0"/>
        <v/>
      </c>
      <c r="F58" s="16" t="str">
        <f t="shared" si="1"/>
        <v/>
      </c>
      <c r="G58" t="str">
        <f t="shared" si="2"/>
        <v/>
      </c>
      <c r="H58" s="16" t="str">
        <f>IF(AND($A58 &lt;&gt; "", Nastavení!$B$3 &gt; 0),1+INT(($F58-1)/Nastavení!$B$3),"")</f>
        <v/>
      </c>
      <c r="I58" t="str">
        <f t="shared" si="3"/>
        <v/>
      </c>
    </row>
    <row r="59" spans="1:9">
      <c r="A59" s="16" t="str">
        <f>IF('Evidence střelců a nástřel'!A59&lt;&gt;"", 'Evidence střelců a nástřel'!A59,"")</f>
        <v/>
      </c>
      <c r="B59" t="str">
        <f xml:space="preserve"> IF(A59&lt;&gt;"", IF(INDEX('Evidence střelců a nástřel'!C$7:C$107,$G59) &gt;  0,  INDEX('Evidence střelců a nástřel'!C$7:C$107,$G59), ""), "")</f>
        <v/>
      </c>
      <c r="C59" t="str">
        <f xml:space="preserve"> IF(A59&lt;&gt;"", IF(INDEX('Evidence střelců a nástřel'!D$7:D$107,$G59) &gt;  0,  INDEX('Evidence střelců a nástřel'!D$7:D$107,$G59), ""), "")</f>
        <v/>
      </c>
      <c r="D59" t="str">
        <f xml:space="preserve"> IF(A59&lt;&gt;"", IF(INDEX('Evidence střelců a nástřel'!E$7:E$107,$G59) &gt;  0,  INDEX('Evidence střelců a nástřel'!E$7:E$107,$G59), ""), "")</f>
        <v/>
      </c>
      <c r="E59" s="16" t="str">
        <f t="shared" ca="1" si="0"/>
        <v/>
      </c>
      <c r="F59" s="16" t="str">
        <f t="shared" si="1"/>
        <v/>
      </c>
      <c r="G59" t="str">
        <f t="shared" si="2"/>
        <v/>
      </c>
      <c r="H59" s="16" t="str">
        <f>IF(AND($A59 &lt;&gt; "", Nastavení!$B$3 &gt; 0),1+INT(($F59-1)/Nastavení!$B$3),"")</f>
        <v/>
      </c>
      <c r="I59" t="str">
        <f t="shared" si="3"/>
        <v/>
      </c>
    </row>
    <row r="60" spans="1:9">
      <c r="A60" s="16" t="str">
        <f>IF('Evidence střelců a nástřel'!A60&lt;&gt;"", 'Evidence střelců a nástřel'!A60,"")</f>
        <v/>
      </c>
      <c r="B60" t="str">
        <f xml:space="preserve"> IF(A60&lt;&gt;"", IF(INDEX('Evidence střelců a nástřel'!C$7:C$107,$G60) &gt;  0,  INDEX('Evidence střelců a nástřel'!C$7:C$107,$G60), ""), "")</f>
        <v/>
      </c>
      <c r="C60" t="str">
        <f xml:space="preserve"> IF(A60&lt;&gt;"", IF(INDEX('Evidence střelců a nástřel'!D$7:D$107,$G60) &gt;  0,  INDEX('Evidence střelců a nástřel'!D$7:D$107,$G60), ""), "")</f>
        <v/>
      </c>
      <c r="D60" t="str">
        <f xml:space="preserve"> IF(A60&lt;&gt;"", IF(INDEX('Evidence střelců a nástřel'!E$7:E$107,$G60) &gt;  0,  INDEX('Evidence střelců a nástřel'!E$7:E$107,$G60), ""), "")</f>
        <v/>
      </c>
      <c r="E60" s="16" t="str">
        <f t="shared" ca="1" si="0"/>
        <v/>
      </c>
      <c r="F60" s="16" t="str">
        <f t="shared" si="1"/>
        <v/>
      </c>
      <c r="G60" t="str">
        <f t="shared" si="2"/>
        <v/>
      </c>
      <c r="H60" s="16" t="str">
        <f>IF(AND($A60 &lt;&gt; "", Nastavení!$B$3 &gt; 0),1+INT(($F60-1)/Nastavení!$B$3),"")</f>
        <v/>
      </c>
      <c r="I60" t="str">
        <f t="shared" si="3"/>
        <v/>
      </c>
    </row>
    <row r="61" spans="1:9">
      <c r="A61" s="16" t="str">
        <f>IF('Evidence střelců a nástřel'!A61&lt;&gt;"", 'Evidence střelců a nástřel'!A61,"")</f>
        <v/>
      </c>
      <c r="B61" t="str">
        <f xml:space="preserve"> IF(A61&lt;&gt;"", IF(INDEX('Evidence střelců a nástřel'!C$7:C$107,$G61) &gt;  0,  INDEX('Evidence střelců a nástřel'!C$7:C$107,$G61), ""), "")</f>
        <v/>
      </c>
      <c r="C61" t="str">
        <f xml:space="preserve"> IF(A61&lt;&gt;"", IF(INDEX('Evidence střelců a nástřel'!D$7:D$107,$G61) &gt;  0,  INDEX('Evidence střelců a nástřel'!D$7:D$107,$G61), ""), "")</f>
        <v/>
      </c>
      <c r="D61" t="str">
        <f xml:space="preserve"> IF(A61&lt;&gt;"", IF(INDEX('Evidence střelců a nástřel'!E$7:E$107,$G61) &gt;  0,  INDEX('Evidence střelců a nástřel'!E$7:E$107,$G61), ""), "")</f>
        <v/>
      </c>
      <c r="E61" s="16" t="str">
        <f t="shared" ca="1" si="0"/>
        <v/>
      </c>
      <c r="F61" s="16" t="str">
        <f t="shared" si="1"/>
        <v/>
      </c>
      <c r="G61" t="str">
        <f t="shared" si="2"/>
        <v/>
      </c>
      <c r="H61" s="16" t="str">
        <f>IF(AND($A61 &lt;&gt; "", Nastavení!$B$3 &gt; 0),1+INT(($F61-1)/Nastavení!$B$3),"")</f>
        <v/>
      </c>
      <c r="I61" t="str">
        <f t="shared" si="3"/>
        <v/>
      </c>
    </row>
    <row r="62" spans="1:9">
      <c r="A62" s="16" t="str">
        <f>IF('Evidence střelců a nástřel'!A62&lt;&gt;"", 'Evidence střelců a nástřel'!A62,"")</f>
        <v/>
      </c>
      <c r="B62" t="str">
        <f xml:space="preserve"> IF(A62&lt;&gt;"", IF(INDEX('Evidence střelců a nástřel'!C$7:C$107,$G62) &gt;  0,  INDEX('Evidence střelců a nástřel'!C$7:C$107,$G62), ""), "")</f>
        <v/>
      </c>
      <c r="C62" t="str">
        <f xml:space="preserve"> IF(A62&lt;&gt;"", IF(INDEX('Evidence střelců a nástřel'!D$7:D$107,$G62) &gt;  0,  INDEX('Evidence střelců a nástřel'!D$7:D$107,$G62), ""), "")</f>
        <v/>
      </c>
      <c r="D62" t="str">
        <f xml:space="preserve"> IF(A62&lt;&gt;"", IF(INDEX('Evidence střelců a nástřel'!E$7:E$107,$G62) &gt;  0,  INDEX('Evidence střelců a nástřel'!E$7:E$107,$G62), ""), "")</f>
        <v/>
      </c>
      <c r="E62" s="16" t="str">
        <f t="shared" ca="1" si="0"/>
        <v/>
      </c>
      <c r="F62" s="16" t="str">
        <f t="shared" si="1"/>
        <v/>
      </c>
      <c r="G62" t="str">
        <f t="shared" si="2"/>
        <v/>
      </c>
      <c r="H62" s="16" t="str">
        <f>IF(AND($A62 &lt;&gt; "", Nastavení!$B$3 &gt; 0),1+INT(($F62-1)/Nastavení!$B$3),"")</f>
        <v/>
      </c>
      <c r="I62" t="str">
        <f t="shared" si="3"/>
        <v/>
      </c>
    </row>
    <row r="63" spans="1:9">
      <c r="A63" s="16" t="str">
        <f>IF('Evidence střelců a nástřel'!A63&lt;&gt;"", 'Evidence střelců a nástřel'!A63,"")</f>
        <v/>
      </c>
      <c r="B63" t="str">
        <f xml:space="preserve"> IF(A63&lt;&gt;"", IF(INDEX('Evidence střelců a nástřel'!C$7:C$107,$G63) &gt;  0,  INDEX('Evidence střelců a nástřel'!C$7:C$107,$G63), ""), "")</f>
        <v/>
      </c>
      <c r="C63" t="str">
        <f xml:space="preserve"> IF(A63&lt;&gt;"", IF(INDEX('Evidence střelců a nástřel'!D$7:D$107,$G63) &gt;  0,  INDEX('Evidence střelců a nástřel'!D$7:D$107,$G63), ""), "")</f>
        <v/>
      </c>
      <c r="D63" t="str">
        <f xml:space="preserve"> IF(A63&lt;&gt;"", IF(INDEX('Evidence střelců a nástřel'!E$7:E$107,$G63) &gt;  0,  INDEX('Evidence střelců a nástřel'!E$7:E$107,$G63), ""), "")</f>
        <v/>
      </c>
      <c r="E63" s="16" t="str">
        <f t="shared" ca="1" si="0"/>
        <v/>
      </c>
      <c r="F63" s="16" t="str">
        <f t="shared" si="1"/>
        <v/>
      </c>
      <c r="G63" t="str">
        <f t="shared" si="2"/>
        <v/>
      </c>
      <c r="H63" s="16" t="str">
        <f>IF(AND($A63 &lt;&gt; "", Nastavení!$B$3 &gt; 0),1+INT(($F63-1)/Nastavení!$B$3),"")</f>
        <v/>
      </c>
      <c r="I63" t="str">
        <f t="shared" si="3"/>
        <v/>
      </c>
    </row>
    <row r="64" spans="1:9">
      <c r="A64" s="16" t="str">
        <f>IF('Evidence střelců a nástřel'!A64&lt;&gt;"", 'Evidence střelců a nástřel'!A64,"")</f>
        <v/>
      </c>
      <c r="B64" t="str">
        <f xml:space="preserve"> IF(A64&lt;&gt;"", IF(INDEX('Evidence střelců a nástřel'!C$7:C$107,$G64) &gt;  0,  INDEX('Evidence střelců a nástřel'!C$7:C$107,$G64), ""), "")</f>
        <v/>
      </c>
      <c r="C64" t="str">
        <f xml:space="preserve"> IF(A64&lt;&gt;"", IF(INDEX('Evidence střelců a nástřel'!D$7:D$107,$G64) &gt;  0,  INDEX('Evidence střelců a nástřel'!D$7:D$107,$G64), ""), "")</f>
        <v/>
      </c>
      <c r="D64" t="str">
        <f xml:space="preserve"> IF(A64&lt;&gt;"", IF(INDEX('Evidence střelců a nástřel'!E$7:E$107,$G64) &gt;  0,  INDEX('Evidence střelců a nástřel'!E$7:E$107,$G64), ""), "")</f>
        <v/>
      </c>
      <c r="E64" s="16" t="str">
        <f t="shared" ca="1" si="0"/>
        <v/>
      </c>
      <c r="F64" s="16" t="str">
        <f t="shared" si="1"/>
        <v/>
      </c>
      <c r="G64" t="str">
        <f t="shared" si="2"/>
        <v/>
      </c>
      <c r="H64" s="16" t="str">
        <f>IF(AND($A64 &lt;&gt; "", Nastavení!$B$3 &gt; 0),1+INT(($F64-1)/Nastavení!$B$3),"")</f>
        <v/>
      </c>
      <c r="I64" t="str">
        <f t="shared" si="3"/>
        <v/>
      </c>
    </row>
    <row r="65" spans="1:9">
      <c r="A65" s="16" t="str">
        <f>IF('Evidence střelců a nástřel'!A65&lt;&gt;"", 'Evidence střelců a nástřel'!A65,"")</f>
        <v/>
      </c>
      <c r="B65" t="str">
        <f xml:space="preserve"> IF(A65&lt;&gt;"", IF(INDEX('Evidence střelců a nástřel'!C$7:C$107,$G65) &gt;  0,  INDEX('Evidence střelců a nástřel'!C$7:C$107,$G65), ""), "")</f>
        <v/>
      </c>
      <c r="C65" t="str">
        <f xml:space="preserve"> IF(A65&lt;&gt;"", IF(INDEX('Evidence střelců a nástřel'!D$7:D$107,$G65) &gt;  0,  INDEX('Evidence střelců a nástřel'!D$7:D$107,$G65), ""), "")</f>
        <v/>
      </c>
      <c r="D65" t="str">
        <f xml:space="preserve"> IF(A65&lt;&gt;"", IF(INDEX('Evidence střelců a nástřel'!E$7:E$107,$G65) &gt;  0,  INDEX('Evidence střelců a nástřel'!E$7:E$107,$G65), ""), "")</f>
        <v/>
      </c>
      <c r="E65" s="16" t="str">
        <f t="shared" ca="1" si="0"/>
        <v/>
      </c>
      <c r="F65" s="16" t="str">
        <f t="shared" si="1"/>
        <v/>
      </c>
      <c r="G65" t="str">
        <f t="shared" si="2"/>
        <v/>
      </c>
      <c r="H65" s="16" t="str">
        <f>IF(AND($A65 &lt;&gt; "", Nastavení!$B$3 &gt; 0),1+INT(($F65-1)/Nastavení!$B$3),"")</f>
        <v/>
      </c>
      <c r="I65" t="str">
        <f t="shared" si="3"/>
        <v/>
      </c>
    </row>
    <row r="66" spans="1:9">
      <c r="A66" s="16" t="str">
        <f>IF('Evidence střelců a nástřel'!A66&lt;&gt;"", 'Evidence střelců a nástřel'!A66,"")</f>
        <v/>
      </c>
      <c r="B66" t="str">
        <f xml:space="preserve"> IF(A66&lt;&gt;"", IF(INDEX('Evidence střelců a nástřel'!C$7:C$107,$G66) &gt;  0,  INDEX('Evidence střelců a nástřel'!C$7:C$107,$G66), ""), "")</f>
        <v/>
      </c>
      <c r="C66" t="str">
        <f xml:space="preserve"> IF(A66&lt;&gt;"", IF(INDEX('Evidence střelců a nástřel'!D$7:D$107,$G66) &gt;  0,  INDEX('Evidence střelců a nástřel'!D$7:D$107,$G66), ""), "")</f>
        <v/>
      </c>
      <c r="D66" t="str">
        <f xml:space="preserve"> IF(A66&lt;&gt;"", IF(INDEX('Evidence střelců a nástřel'!E$7:E$107,$G66) &gt;  0,  INDEX('Evidence střelců a nástřel'!E$7:E$107,$G66), ""), "")</f>
        <v/>
      </c>
      <c r="E66" s="16" t="str">
        <f t="shared" ca="1" si="0"/>
        <v/>
      </c>
      <c r="F66" s="16" t="str">
        <f t="shared" si="1"/>
        <v/>
      </c>
      <c r="G66" t="str">
        <f t="shared" si="2"/>
        <v/>
      </c>
      <c r="H66" s="16" t="str">
        <f>IF(AND($A66 &lt;&gt; "", Nastavení!$B$3 &gt; 0),1+INT(($F66-1)/Nastavení!$B$3),"")</f>
        <v/>
      </c>
      <c r="I66" t="str">
        <f t="shared" si="3"/>
        <v/>
      </c>
    </row>
    <row r="67" spans="1:9">
      <c r="A67" s="16" t="str">
        <f>IF('Evidence střelců a nástřel'!A67&lt;&gt;"", 'Evidence střelců a nástřel'!A67,"")</f>
        <v/>
      </c>
      <c r="B67" t="str">
        <f xml:space="preserve"> IF(A67&lt;&gt;"", IF(INDEX('Evidence střelců a nástřel'!C$7:C$107,$G67) &gt;  0,  INDEX('Evidence střelců a nástřel'!C$7:C$107,$G67), ""), "")</f>
        <v/>
      </c>
      <c r="C67" t="str">
        <f xml:space="preserve"> IF(A67&lt;&gt;"", IF(INDEX('Evidence střelců a nástřel'!D$7:D$107,$G67) &gt;  0,  INDEX('Evidence střelců a nástřel'!D$7:D$107,$G67), ""), "")</f>
        <v/>
      </c>
      <c r="D67" t="str">
        <f xml:space="preserve"> IF(A67&lt;&gt;"", IF(INDEX('Evidence střelců a nástřel'!E$7:E$107,$G67) &gt;  0,  INDEX('Evidence střelců a nástřel'!E$7:E$107,$G67), ""), "")</f>
        <v/>
      </c>
      <c r="E67" s="16" t="str">
        <f t="shared" ca="1" si="0"/>
        <v/>
      </c>
      <c r="F67" s="16" t="str">
        <f t="shared" si="1"/>
        <v/>
      </c>
      <c r="G67" t="str">
        <f t="shared" si="2"/>
        <v/>
      </c>
      <c r="H67" s="16" t="str">
        <f>IF(AND($A67 &lt;&gt; "", Nastavení!$B$3 &gt; 0),1+INT(($F67-1)/Nastavení!$B$3),"")</f>
        <v/>
      </c>
      <c r="I67" t="str">
        <f t="shared" si="3"/>
        <v/>
      </c>
    </row>
    <row r="68" spans="1:9">
      <c r="A68" s="16" t="str">
        <f>IF('Evidence střelců a nástřel'!A68&lt;&gt;"", 'Evidence střelců a nástřel'!A68,"")</f>
        <v/>
      </c>
      <c r="B68" t="str">
        <f xml:space="preserve"> IF(A68&lt;&gt;"", IF(INDEX('Evidence střelců a nástřel'!C$7:C$107,$G68) &gt;  0,  INDEX('Evidence střelců a nástřel'!C$7:C$107,$G68), ""), "")</f>
        <v/>
      </c>
      <c r="C68" t="str">
        <f xml:space="preserve"> IF(A68&lt;&gt;"", IF(INDEX('Evidence střelců a nástřel'!D$7:D$107,$G68) &gt;  0,  INDEX('Evidence střelců a nástřel'!D$7:D$107,$G68), ""), "")</f>
        <v/>
      </c>
      <c r="D68" t="str">
        <f xml:space="preserve"> IF(A68&lt;&gt;"", IF(INDEX('Evidence střelců a nástřel'!E$7:E$107,$G68) &gt;  0,  INDEX('Evidence střelců a nástřel'!E$7:E$107,$G68), ""), "")</f>
        <v/>
      </c>
      <c r="E68" s="16" t="str">
        <f t="shared" ca="1" si="0"/>
        <v/>
      </c>
      <c r="F68" s="16" t="str">
        <f t="shared" si="1"/>
        <v/>
      </c>
      <c r="G68" t="str">
        <f t="shared" si="2"/>
        <v/>
      </c>
      <c r="H68" s="16" t="str">
        <f>IF(AND($A68 &lt;&gt; "", Nastavení!$B$3 &gt; 0),1+INT(($F68-1)/Nastavení!$B$3),"")</f>
        <v/>
      </c>
      <c r="I68" t="str">
        <f t="shared" si="3"/>
        <v/>
      </c>
    </row>
    <row r="69" spans="1:9">
      <c r="A69" s="16" t="str">
        <f>IF('Evidence střelců a nástřel'!A69&lt;&gt;"", 'Evidence střelců a nástřel'!A69,"")</f>
        <v/>
      </c>
      <c r="B69" t="str">
        <f xml:space="preserve"> IF(A69&lt;&gt;"", IF(INDEX('Evidence střelců a nástřel'!C$7:C$107,$G69) &gt;  0,  INDEX('Evidence střelců a nástřel'!C$7:C$107,$G69), ""), "")</f>
        <v/>
      </c>
      <c r="C69" t="str">
        <f xml:space="preserve"> IF(A69&lt;&gt;"", IF(INDEX('Evidence střelců a nástřel'!D$7:D$107,$G69) &gt;  0,  INDEX('Evidence střelců a nástřel'!D$7:D$107,$G69), ""), "")</f>
        <v/>
      </c>
      <c r="D69" t="str">
        <f xml:space="preserve"> IF(A69&lt;&gt;"", IF(INDEX('Evidence střelců a nástřel'!E$7:E$107,$G69) &gt;  0,  INDEX('Evidence střelců a nástřel'!E$7:E$107,$G69), ""), "")</f>
        <v/>
      </c>
      <c r="E69" s="16" t="str">
        <f t="shared" ca="1" si="0"/>
        <v/>
      </c>
      <c r="F69" s="16" t="str">
        <f t="shared" si="1"/>
        <v/>
      </c>
      <c r="G69" t="str">
        <f t="shared" si="2"/>
        <v/>
      </c>
      <c r="H69" s="16" t="str">
        <f>IF(AND($A69 &lt;&gt; "", Nastavení!$B$3 &gt; 0),1+INT(($F69-1)/Nastavení!$B$3),"")</f>
        <v/>
      </c>
      <c r="I69" t="str">
        <f t="shared" si="3"/>
        <v/>
      </c>
    </row>
    <row r="70" spans="1:9">
      <c r="A70" s="16" t="str">
        <f>IF('Evidence střelců a nástřel'!A70&lt;&gt;"", 'Evidence střelců a nástřel'!A70,"")</f>
        <v/>
      </c>
      <c r="B70" t="str">
        <f xml:space="preserve"> IF(A70&lt;&gt;"", IF(INDEX('Evidence střelců a nástřel'!C$7:C$107,$G70) &gt;  0,  INDEX('Evidence střelců a nástřel'!C$7:C$107,$G70), ""), "")</f>
        <v/>
      </c>
      <c r="C70" t="str">
        <f xml:space="preserve"> IF(A70&lt;&gt;"", IF(INDEX('Evidence střelců a nástřel'!D$7:D$107,$G70) &gt;  0,  INDEX('Evidence střelců a nástřel'!D$7:D$107,$G70), ""), "")</f>
        <v/>
      </c>
      <c r="D70" t="str">
        <f xml:space="preserve"> IF(A70&lt;&gt;"", IF(INDEX('Evidence střelců a nástřel'!E$7:E$107,$G70) &gt;  0,  INDEX('Evidence střelců a nástřel'!E$7:E$107,$G70), ""), "")</f>
        <v/>
      </c>
      <c r="E70" s="16" t="str">
        <f t="shared" ca="1" si="0"/>
        <v/>
      </c>
      <c r="F70" s="16" t="str">
        <f t="shared" si="1"/>
        <v/>
      </c>
      <c r="G70" t="str">
        <f t="shared" si="2"/>
        <v/>
      </c>
      <c r="H70" s="16" t="str">
        <f>IF(AND($A70 &lt;&gt; "", Nastavení!$B$3 &gt; 0),1+INT(($F70-1)/Nastavení!$B$3),"")</f>
        <v/>
      </c>
      <c r="I70" t="str">
        <f t="shared" si="3"/>
        <v/>
      </c>
    </row>
    <row r="71" spans="1:9">
      <c r="A71" s="16" t="str">
        <f>IF('Evidence střelců a nástřel'!A71&lt;&gt;"", 'Evidence střelců a nástřel'!A71,"")</f>
        <v/>
      </c>
      <c r="B71" t="str">
        <f xml:space="preserve"> IF(A71&lt;&gt;"", IF(INDEX('Evidence střelců a nástřel'!C$7:C$107,$G71) &gt;  0,  INDEX('Evidence střelců a nástřel'!C$7:C$107,$G71), ""), "")</f>
        <v/>
      </c>
      <c r="C71" t="str">
        <f xml:space="preserve"> IF(A71&lt;&gt;"", IF(INDEX('Evidence střelců a nástřel'!D$7:D$107,$G71) &gt;  0,  INDEX('Evidence střelců a nástřel'!D$7:D$107,$G71), ""), "")</f>
        <v/>
      </c>
      <c r="D71" t="str">
        <f xml:space="preserve"> IF(A71&lt;&gt;"", IF(INDEX('Evidence střelců a nástřel'!E$7:E$107,$G71) &gt;  0,  INDEX('Evidence střelců a nástřel'!E$7:E$107,$G71), ""), "")</f>
        <v/>
      </c>
      <c r="E71" s="16" t="str">
        <f t="shared" ca="1" si="0"/>
        <v/>
      </c>
      <c r="F71" s="16" t="str">
        <f t="shared" si="1"/>
        <v/>
      </c>
      <c r="G71" t="str">
        <f t="shared" si="2"/>
        <v/>
      </c>
      <c r="H71" s="16" t="str">
        <f>IF(AND($A71 &lt;&gt; "", Nastavení!$B$3 &gt; 0),1+INT(($F71-1)/Nastavení!$B$3),"")</f>
        <v/>
      </c>
      <c r="I71" t="str">
        <f t="shared" si="3"/>
        <v/>
      </c>
    </row>
    <row r="72" spans="1:9">
      <c r="A72" s="16" t="str">
        <f>IF('Evidence střelců a nástřel'!A72&lt;&gt;"", 'Evidence střelců a nástřel'!A72,"")</f>
        <v/>
      </c>
      <c r="B72" t="str">
        <f xml:space="preserve"> IF(A72&lt;&gt;"", IF(INDEX('Evidence střelců a nástřel'!C$7:C$107,$G72) &gt;  0,  INDEX('Evidence střelců a nástřel'!C$7:C$107,$G72), ""), "")</f>
        <v/>
      </c>
      <c r="C72" t="str">
        <f xml:space="preserve"> IF(A72&lt;&gt;"", IF(INDEX('Evidence střelců a nástřel'!D$7:D$107,$G72) &gt;  0,  INDEX('Evidence střelců a nástřel'!D$7:D$107,$G72), ""), "")</f>
        <v/>
      </c>
      <c r="D72" t="str">
        <f xml:space="preserve"> IF(A72&lt;&gt;"", IF(INDEX('Evidence střelců a nástřel'!E$7:E$107,$G72) &gt;  0,  INDEX('Evidence střelců a nástřel'!E$7:E$107,$G72), ""), "")</f>
        <v/>
      </c>
      <c r="E72" s="16" t="str">
        <f t="shared" ref="E72:E107" ca="1" si="4">IF(A72&lt;&gt;"", RAND(),"")</f>
        <v/>
      </c>
      <c r="F72" s="16" t="str">
        <f t="shared" ref="F72:F107" si="5">IF(A72&lt;&gt;"",RANK($E72,$E$7:$E$107),"")</f>
        <v/>
      </c>
      <c r="G72" t="str">
        <f t="shared" ref="G72:G107" si="6">F72</f>
        <v/>
      </c>
      <c r="H72" s="16" t="str">
        <f>IF(AND($A72 &lt;&gt; "", Nastavení!$B$3 &gt; 0),1+INT(($F72-1)/Nastavení!$B$3),"")</f>
        <v/>
      </c>
      <c r="I72" t="str">
        <f t="shared" ref="I72:I107" si="7">H72</f>
        <v/>
      </c>
    </row>
    <row r="73" spans="1:9">
      <c r="A73" s="16" t="str">
        <f>IF('Evidence střelců a nástřel'!A73&lt;&gt;"", 'Evidence střelců a nástřel'!A73,"")</f>
        <v/>
      </c>
      <c r="B73" t="str">
        <f xml:space="preserve"> IF(A73&lt;&gt;"", IF(INDEX('Evidence střelců a nástřel'!C$7:C$107,$G73) &gt;  0,  INDEX('Evidence střelců a nástřel'!C$7:C$107,$G73), ""), "")</f>
        <v/>
      </c>
      <c r="C73" t="str">
        <f xml:space="preserve"> IF(A73&lt;&gt;"", IF(INDEX('Evidence střelců a nástřel'!D$7:D$107,$G73) &gt;  0,  INDEX('Evidence střelců a nástřel'!D$7:D$107,$G73), ""), "")</f>
        <v/>
      </c>
      <c r="D73" t="str">
        <f xml:space="preserve"> IF(A73&lt;&gt;"", IF(INDEX('Evidence střelců a nástřel'!E$7:E$107,$G73) &gt;  0,  INDEX('Evidence střelců a nástřel'!E$7:E$107,$G73), ""), "")</f>
        <v/>
      </c>
      <c r="E73" s="16" t="str">
        <f t="shared" ca="1" si="4"/>
        <v/>
      </c>
      <c r="F73" s="16" t="str">
        <f t="shared" si="5"/>
        <v/>
      </c>
      <c r="G73" t="str">
        <f t="shared" si="6"/>
        <v/>
      </c>
      <c r="H73" s="16" t="str">
        <f>IF(AND($A73 &lt;&gt; "", Nastavení!$B$3 &gt; 0),1+INT(($F73-1)/Nastavení!$B$3),"")</f>
        <v/>
      </c>
      <c r="I73" t="str">
        <f t="shared" si="7"/>
        <v/>
      </c>
    </row>
    <row r="74" spans="1:9">
      <c r="A74" s="16" t="str">
        <f>IF('Evidence střelců a nástřel'!A74&lt;&gt;"", 'Evidence střelců a nástřel'!A74,"")</f>
        <v/>
      </c>
      <c r="B74" t="str">
        <f xml:space="preserve"> IF(A74&lt;&gt;"", IF(INDEX('Evidence střelců a nástřel'!C$7:C$107,$G74) &gt;  0,  INDEX('Evidence střelců a nástřel'!C$7:C$107,$G74), ""), "")</f>
        <v/>
      </c>
      <c r="C74" t="str">
        <f xml:space="preserve"> IF(A74&lt;&gt;"", IF(INDEX('Evidence střelců a nástřel'!D$7:D$107,$G74) &gt;  0,  INDEX('Evidence střelců a nástřel'!D$7:D$107,$G74), ""), "")</f>
        <v/>
      </c>
      <c r="D74" t="str">
        <f xml:space="preserve"> IF(A74&lt;&gt;"", IF(INDEX('Evidence střelců a nástřel'!E$7:E$107,$G74) &gt;  0,  INDEX('Evidence střelců a nástřel'!E$7:E$107,$G74), ""), "")</f>
        <v/>
      </c>
      <c r="E74" s="16" t="str">
        <f t="shared" ca="1" si="4"/>
        <v/>
      </c>
      <c r="F74" s="16" t="str">
        <f t="shared" si="5"/>
        <v/>
      </c>
      <c r="G74" t="str">
        <f t="shared" si="6"/>
        <v/>
      </c>
      <c r="H74" s="16" t="str">
        <f>IF(AND($A74 &lt;&gt; "", Nastavení!$B$3 &gt; 0),1+INT(($F74-1)/Nastavení!$B$3),"")</f>
        <v/>
      </c>
      <c r="I74" t="str">
        <f t="shared" si="7"/>
        <v/>
      </c>
    </row>
    <row r="75" spans="1:9">
      <c r="A75" s="16" t="str">
        <f>IF('Evidence střelců a nástřel'!A75&lt;&gt;"", 'Evidence střelců a nástřel'!A75,"")</f>
        <v/>
      </c>
      <c r="B75" t="str">
        <f xml:space="preserve"> IF(A75&lt;&gt;"", IF(INDEX('Evidence střelců a nástřel'!C$7:C$107,$G75) &gt;  0,  INDEX('Evidence střelců a nástřel'!C$7:C$107,$G75), ""), "")</f>
        <v/>
      </c>
      <c r="C75" t="str">
        <f xml:space="preserve"> IF(A75&lt;&gt;"", IF(INDEX('Evidence střelců a nástřel'!D$7:D$107,$G75) &gt;  0,  INDEX('Evidence střelců a nástřel'!D$7:D$107,$G75), ""), "")</f>
        <v/>
      </c>
      <c r="D75" t="str">
        <f xml:space="preserve"> IF(A75&lt;&gt;"", IF(INDEX('Evidence střelců a nástřel'!E$7:E$107,$G75) &gt;  0,  INDEX('Evidence střelců a nástřel'!E$7:E$107,$G75), ""), "")</f>
        <v/>
      </c>
      <c r="E75" s="16" t="str">
        <f t="shared" ca="1" si="4"/>
        <v/>
      </c>
      <c r="F75" s="16" t="str">
        <f t="shared" si="5"/>
        <v/>
      </c>
      <c r="G75" t="str">
        <f t="shared" si="6"/>
        <v/>
      </c>
      <c r="H75" s="16" t="str">
        <f>IF(AND($A75 &lt;&gt; "", Nastavení!$B$3 &gt; 0),1+INT(($F75-1)/Nastavení!$B$3),"")</f>
        <v/>
      </c>
      <c r="I75" t="str">
        <f t="shared" si="7"/>
        <v/>
      </c>
    </row>
    <row r="76" spans="1:9">
      <c r="A76" s="16" t="str">
        <f>IF('Evidence střelců a nástřel'!A76&lt;&gt;"", 'Evidence střelců a nástřel'!A76,"")</f>
        <v/>
      </c>
      <c r="B76" t="str">
        <f xml:space="preserve"> IF(A76&lt;&gt;"", IF(INDEX('Evidence střelců a nástřel'!C$7:C$107,$G76) &gt;  0,  INDEX('Evidence střelců a nástřel'!C$7:C$107,$G76), ""), "")</f>
        <v/>
      </c>
      <c r="C76" t="str">
        <f xml:space="preserve"> IF(A76&lt;&gt;"", IF(INDEX('Evidence střelců a nástřel'!D$7:D$107,$G76) &gt;  0,  INDEX('Evidence střelců a nástřel'!D$7:D$107,$G76), ""), "")</f>
        <v/>
      </c>
      <c r="D76" t="str">
        <f xml:space="preserve"> IF(A76&lt;&gt;"", IF(INDEX('Evidence střelců a nástřel'!E$7:E$107,$G76) &gt;  0,  INDEX('Evidence střelců a nástřel'!E$7:E$107,$G76), ""), "")</f>
        <v/>
      </c>
      <c r="E76" s="16" t="str">
        <f t="shared" ca="1" si="4"/>
        <v/>
      </c>
      <c r="F76" s="16" t="str">
        <f t="shared" si="5"/>
        <v/>
      </c>
      <c r="G76" t="str">
        <f t="shared" si="6"/>
        <v/>
      </c>
      <c r="H76" s="16" t="str">
        <f>IF(AND($A76 &lt;&gt; "", Nastavení!$B$3 &gt; 0),1+INT(($F76-1)/Nastavení!$B$3),"")</f>
        <v/>
      </c>
      <c r="I76" t="str">
        <f t="shared" si="7"/>
        <v/>
      </c>
    </row>
    <row r="77" spans="1:9">
      <c r="A77" s="16" t="str">
        <f>IF('Evidence střelců a nástřel'!A77&lt;&gt;"", 'Evidence střelců a nástřel'!A77,"")</f>
        <v/>
      </c>
      <c r="B77" t="str">
        <f xml:space="preserve"> IF(A77&lt;&gt;"", IF(INDEX('Evidence střelců a nástřel'!C$7:C$107,$G77) &gt;  0,  INDEX('Evidence střelců a nástřel'!C$7:C$107,$G77), ""), "")</f>
        <v/>
      </c>
      <c r="C77" t="str">
        <f xml:space="preserve"> IF(A77&lt;&gt;"", IF(INDEX('Evidence střelců a nástřel'!D$7:D$107,$G77) &gt;  0,  INDEX('Evidence střelců a nástřel'!D$7:D$107,$G77), ""), "")</f>
        <v/>
      </c>
      <c r="D77" t="str">
        <f xml:space="preserve"> IF(A77&lt;&gt;"", IF(INDEX('Evidence střelců a nástřel'!E$7:E$107,$G77) &gt;  0,  INDEX('Evidence střelců a nástřel'!E$7:E$107,$G77), ""), "")</f>
        <v/>
      </c>
      <c r="E77" s="16" t="str">
        <f t="shared" ca="1" si="4"/>
        <v/>
      </c>
      <c r="F77" s="16" t="str">
        <f t="shared" si="5"/>
        <v/>
      </c>
      <c r="G77" t="str">
        <f t="shared" si="6"/>
        <v/>
      </c>
      <c r="H77" s="16" t="str">
        <f>IF(AND($A77 &lt;&gt; "", Nastavení!$B$3 &gt; 0),1+INT(($F77-1)/Nastavení!$B$3),"")</f>
        <v/>
      </c>
      <c r="I77" t="str">
        <f t="shared" si="7"/>
        <v/>
      </c>
    </row>
    <row r="78" spans="1:9">
      <c r="A78" s="16" t="str">
        <f>IF('Evidence střelců a nástřel'!A78&lt;&gt;"", 'Evidence střelců a nástřel'!A78,"")</f>
        <v/>
      </c>
      <c r="B78" t="str">
        <f xml:space="preserve"> IF(A78&lt;&gt;"", IF(INDEX('Evidence střelců a nástřel'!C$7:C$107,$G78) &gt;  0,  INDEX('Evidence střelců a nástřel'!C$7:C$107,$G78), ""), "")</f>
        <v/>
      </c>
      <c r="C78" t="str">
        <f xml:space="preserve"> IF(A78&lt;&gt;"", IF(INDEX('Evidence střelců a nástřel'!D$7:D$107,$G78) &gt;  0,  INDEX('Evidence střelců a nástřel'!D$7:D$107,$G78), ""), "")</f>
        <v/>
      </c>
      <c r="D78" t="str">
        <f xml:space="preserve"> IF(A78&lt;&gt;"", IF(INDEX('Evidence střelců a nástřel'!E$7:E$107,$G78) &gt;  0,  INDEX('Evidence střelců a nástřel'!E$7:E$107,$G78), ""), "")</f>
        <v/>
      </c>
      <c r="E78" s="16" t="str">
        <f t="shared" ca="1" si="4"/>
        <v/>
      </c>
      <c r="F78" s="16" t="str">
        <f t="shared" si="5"/>
        <v/>
      </c>
      <c r="G78" t="str">
        <f t="shared" si="6"/>
        <v/>
      </c>
      <c r="H78" s="16" t="str">
        <f>IF(AND($A78 &lt;&gt; "", Nastavení!$B$3 &gt; 0),1+INT(($F78-1)/Nastavení!$B$3),"")</f>
        <v/>
      </c>
      <c r="I78" t="str">
        <f t="shared" si="7"/>
        <v/>
      </c>
    </row>
    <row r="79" spans="1:9">
      <c r="A79" s="16" t="str">
        <f>IF('Evidence střelců a nástřel'!A79&lt;&gt;"", 'Evidence střelců a nástřel'!A79,"")</f>
        <v/>
      </c>
      <c r="B79" t="str">
        <f xml:space="preserve"> IF(A79&lt;&gt;"", IF(INDEX('Evidence střelců a nástřel'!C$7:C$107,$G79) &gt;  0,  INDEX('Evidence střelců a nástřel'!C$7:C$107,$G79), ""), "")</f>
        <v/>
      </c>
      <c r="C79" t="str">
        <f xml:space="preserve"> IF(A79&lt;&gt;"", IF(INDEX('Evidence střelců a nástřel'!D$7:D$107,$G79) &gt;  0,  INDEX('Evidence střelců a nástřel'!D$7:D$107,$G79), ""), "")</f>
        <v/>
      </c>
      <c r="D79" t="str">
        <f xml:space="preserve"> IF(A79&lt;&gt;"", IF(INDEX('Evidence střelců a nástřel'!E$7:E$107,$G79) &gt;  0,  INDEX('Evidence střelců a nástřel'!E$7:E$107,$G79), ""), "")</f>
        <v/>
      </c>
      <c r="E79" s="16" t="str">
        <f t="shared" ca="1" si="4"/>
        <v/>
      </c>
      <c r="F79" s="16" t="str">
        <f t="shared" si="5"/>
        <v/>
      </c>
      <c r="G79" t="str">
        <f t="shared" si="6"/>
        <v/>
      </c>
      <c r="H79" s="16" t="str">
        <f>IF(AND($A79 &lt;&gt; "", Nastavení!$B$3 &gt; 0),1+INT(($F79-1)/Nastavení!$B$3),"")</f>
        <v/>
      </c>
      <c r="I79" t="str">
        <f t="shared" si="7"/>
        <v/>
      </c>
    </row>
    <row r="80" spans="1:9">
      <c r="A80" s="16" t="str">
        <f>IF('Evidence střelců a nástřel'!A80&lt;&gt;"", 'Evidence střelců a nástřel'!A80,"")</f>
        <v/>
      </c>
      <c r="B80" t="str">
        <f xml:space="preserve"> IF(A80&lt;&gt;"", IF(INDEX('Evidence střelců a nástřel'!C$7:C$107,$G80) &gt;  0,  INDEX('Evidence střelců a nástřel'!C$7:C$107,$G80), ""), "")</f>
        <v/>
      </c>
      <c r="C80" t="str">
        <f xml:space="preserve"> IF(A80&lt;&gt;"", IF(INDEX('Evidence střelců a nástřel'!D$7:D$107,$G80) &gt;  0,  INDEX('Evidence střelců a nástřel'!D$7:D$107,$G80), ""), "")</f>
        <v/>
      </c>
      <c r="D80" t="str">
        <f xml:space="preserve"> IF(A80&lt;&gt;"", IF(INDEX('Evidence střelců a nástřel'!E$7:E$107,$G80) &gt;  0,  INDEX('Evidence střelců a nástřel'!E$7:E$107,$G80), ""), "")</f>
        <v/>
      </c>
      <c r="E80" s="16" t="str">
        <f t="shared" ca="1" si="4"/>
        <v/>
      </c>
      <c r="F80" s="16" t="str">
        <f t="shared" si="5"/>
        <v/>
      </c>
      <c r="G80" t="str">
        <f t="shared" si="6"/>
        <v/>
      </c>
      <c r="H80" s="16" t="str">
        <f>IF(AND($A80 &lt;&gt; "", Nastavení!$B$3 &gt; 0),1+INT(($F80-1)/Nastavení!$B$3),"")</f>
        <v/>
      </c>
      <c r="I80" t="str">
        <f t="shared" si="7"/>
        <v/>
      </c>
    </row>
    <row r="81" spans="1:9">
      <c r="A81" s="16" t="str">
        <f>IF('Evidence střelců a nástřel'!A81&lt;&gt;"", 'Evidence střelců a nástřel'!A81,"")</f>
        <v/>
      </c>
      <c r="B81" t="str">
        <f xml:space="preserve"> IF(A81&lt;&gt;"", IF(INDEX('Evidence střelců a nástřel'!C$7:C$107,$G81) &gt;  0,  INDEX('Evidence střelců a nástřel'!C$7:C$107,$G81), ""), "")</f>
        <v/>
      </c>
      <c r="C81" t="str">
        <f xml:space="preserve"> IF(A81&lt;&gt;"", IF(INDEX('Evidence střelců a nástřel'!D$7:D$107,$G81) &gt;  0,  INDEX('Evidence střelců a nástřel'!D$7:D$107,$G81), ""), "")</f>
        <v/>
      </c>
      <c r="D81" t="str">
        <f xml:space="preserve"> IF(A81&lt;&gt;"", IF(INDEX('Evidence střelců a nástřel'!E$7:E$107,$G81) &gt;  0,  INDEX('Evidence střelců a nástřel'!E$7:E$107,$G81), ""), "")</f>
        <v/>
      </c>
      <c r="E81" s="16" t="str">
        <f t="shared" ca="1" si="4"/>
        <v/>
      </c>
      <c r="F81" s="16" t="str">
        <f t="shared" si="5"/>
        <v/>
      </c>
      <c r="G81" t="str">
        <f t="shared" si="6"/>
        <v/>
      </c>
      <c r="H81" s="16" t="str">
        <f>IF(AND($A81 &lt;&gt; "", Nastavení!$B$3 &gt; 0),1+INT(($F81-1)/Nastavení!$B$3),"")</f>
        <v/>
      </c>
      <c r="I81" t="str">
        <f t="shared" si="7"/>
        <v/>
      </c>
    </row>
    <row r="82" spans="1:9">
      <c r="A82" s="16" t="str">
        <f>IF('Evidence střelců a nástřel'!A82&lt;&gt;"", 'Evidence střelců a nástřel'!A82,"")</f>
        <v/>
      </c>
      <c r="B82" t="str">
        <f xml:space="preserve"> IF(A82&lt;&gt;"", IF(INDEX('Evidence střelců a nástřel'!C$7:C$107,$G82) &gt;  0,  INDEX('Evidence střelců a nástřel'!C$7:C$107,$G82), ""), "")</f>
        <v/>
      </c>
      <c r="C82" t="str">
        <f xml:space="preserve"> IF(A82&lt;&gt;"", IF(INDEX('Evidence střelců a nástřel'!D$7:D$107,$G82) &gt;  0,  INDEX('Evidence střelců a nástřel'!D$7:D$107,$G82), ""), "")</f>
        <v/>
      </c>
      <c r="D82" t="str">
        <f xml:space="preserve"> IF(A82&lt;&gt;"", IF(INDEX('Evidence střelců a nástřel'!E$7:E$107,$G82) &gt;  0,  INDEX('Evidence střelců a nástřel'!E$7:E$107,$G82), ""), "")</f>
        <v/>
      </c>
      <c r="E82" s="16" t="str">
        <f t="shared" ca="1" si="4"/>
        <v/>
      </c>
      <c r="F82" s="16" t="str">
        <f t="shared" si="5"/>
        <v/>
      </c>
      <c r="G82" t="str">
        <f t="shared" si="6"/>
        <v/>
      </c>
      <c r="H82" s="16" t="str">
        <f>IF(AND($A82 &lt;&gt; "", Nastavení!$B$3 &gt; 0),1+INT(($F82-1)/Nastavení!$B$3),"")</f>
        <v/>
      </c>
      <c r="I82" t="str">
        <f t="shared" si="7"/>
        <v/>
      </c>
    </row>
    <row r="83" spans="1:9">
      <c r="A83" s="16" t="str">
        <f>IF('Evidence střelců a nástřel'!A83&lt;&gt;"", 'Evidence střelců a nástřel'!A83,"")</f>
        <v/>
      </c>
      <c r="B83" t="str">
        <f xml:space="preserve"> IF(A83&lt;&gt;"", IF(INDEX('Evidence střelců a nástřel'!C$7:C$107,$G83) &gt;  0,  INDEX('Evidence střelců a nástřel'!C$7:C$107,$G83), ""), "")</f>
        <v/>
      </c>
      <c r="C83" t="str">
        <f xml:space="preserve"> IF(A83&lt;&gt;"", IF(INDEX('Evidence střelců a nástřel'!D$7:D$107,$G83) &gt;  0,  INDEX('Evidence střelců a nástřel'!D$7:D$107,$G83), ""), "")</f>
        <v/>
      </c>
      <c r="D83" t="str">
        <f xml:space="preserve"> IF(A83&lt;&gt;"", IF(INDEX('Evidence střelců a nástřel'!E$7:E$107,$G83) &gt;  0,  INDEX('Evidence střelců a nástřel'!E$7:E$107,$G83), ""), "")</f>
        <v/>
      </c>
      <c r="E83" s="16" t="str">
        <f t="shared" ca="1" si="4"/>
        <v/>
      </c>
      <c r="F83" s="16" t="str">
        <f t="shared" si="5"/>
        <v/>
      </c>
      <c r="G83" t="str">
        <f t="shared" si="6"/>
        <v/>
      </c>
      <c r="H83" s="16" t="str">
        <f>IF(AND($A83 &lt;&gt; "", Nastavení!$B$3 &gt; 0),1+INT(($F83-1)/Nastavení!$B$3),"")</f>
        <v/>
      </c>
      <c r="I83" t="str">
        <f t="shared" si="7"/>
        <v/>
      </c>
    </row>
    <row r="84" spans="1:9">
      <c r="A84" s="16" t="str">
        <f>IF('Evidence střelců a nástřel'!A84&lt;&gt;"", 'Evidence střelců a nástřel'!A84,"")</f>
        <v/>
      </c>
      <c r="B84" t="str">
        <f xml:space="preserve"> IF(A84&lt;&gt;"", IF(INDEX('Evidence střelců a nástřel'!C$7:C$107,$G84) &gt;  0,  INDEX('Evidence střelců a nástřel'!C$7:C$107,$G84), ""), "")</f>
        <v/>
      </c>
      <c r="C84" t="str">
        <f xml:space="preserve"> IF(A84&lt;&gt;"", IF(INDEX('Evidence střelců a nástřel'!D$7:D$107,$G84) &gt;  0,  INDEX('Evidence střelců a nástřel'!D$7:D$107,$G84), ""), "")</f>
        <v/>
      </c>
      <c r="D84" t="str">
        <f xml:space="preserve"> IF(A84&lt;&gt;"", IF(INDEX('Evidence střelců a nástřel'!E$7:E$107,$G84) &gt;  0,  INDEX('Evidence střelců a nástřel'!E$7:E$107,$G84), ""), "")</f>
        <v/>
      </c>
      <c r="E84" s="16" t="str">
        <f t="shared" ca="1" si="4"/>
        <v/>
      </c>
      <c r="F84" s="16" t="str">
        <f t="shared" si="5"/>
        <v/>
      </c>
      <c r="G84" t="str">
        <f t="shared" si="6"/>
        <v/>
      </c>
      <c r="H84" s="16" t="str">
        <f>IF(AND($A84 &lt;&gt; "", Nastavení!$B$3 &gt; 0),1+INT(($F84-1)/Nastavení!$B$3),"")</f>
        <v/>
      </c>
      <c r="I84" t="str">
        <f t="shared" si="7"/>
        <v/>
      </c>
    </row>
    <row r="85" spans="1:9">
      <c r="A85" s="16" t="str">
        <f>IF('Evidence střelců a nástřel'!A85&lt;&gt;"", 'Evidence střelců a nástřel'!A85,"")</f>
        <v/>
      </c>
      <c r="B85" t="str">
        <f xml:space="preserve"> IF(A85&lt;&gt;"", IF(INDEX('Evidence střelců a nástřel'!C$7:C$107,$G85) &gt;  0,  INDEX('Evidence střelců a nástřel'!C$7:C$107,$G85), ""), "")</f>
        <v/>
      </c>
      <c r="C85" t="str">
        <f xml:space="preserve"> IF(A85&lt;&gt;"", IF(INDEX('Evidence střelců a nástřel'!D$7:D$107,$G85) &gt;  0,  INDEX('Evidence střelců a nástřel'!D$7:D$107,$G85), ""), "")</f>
        <v/>
      </c>
      <c r="D85" t="str">
        <f xml:space="preserve"> IF(A85&lt;&gt;"", IF(INDEX('Evidence střelců a nástřel'!E$7:E$107,$G85) &gt;  0,  INDEX('Evidence střelců a nástřel'!E$7:E$107,$G85), ""), "")</f>
        <v/>
      </c>
      <c r="E85" s="16" t="str">
        <f t="shared" ca="1" si="4"/>
        <v/>
      </c>
      <c r="F85" s="16" t="str">
        <f t="shared" si="5"/>
        <v/>
      </c>
      <c r="G85" t="str">
        <f t="shared" si="6"/>
        <v/>
      </c>
      <c r="H85" s="16" t="str">
        <f>IF(AND($A85 &lt;&gt; "", Nastavení!$B$3 &gt; 0),1+INT(($F85-1)/Nastavení!$B$3),"")</f>
        <v/>
      </c>
      <c r="I85" t="str">
        <f t="shared" si="7"/>
        <v/>
      </c>
    </row>
    <row r="86" spans="1:9">
      <c r="A86" s="16" t="str">
        <f>IF('Evidence střelců a nástřel'!A86&lt;&gt;"", 'Evidence střelců a nástřel'!A86,"")</f>
        <v/>
      </c>
      <c r="B86" t="str">
        <f xml:space="preserve"> IF(A86&lt;&gt;"", IF(INDEX('Evidence střelců a nástřel'!C$7:C$107,$G86) &gt;  0,  INDEX('Evidence střelců a nástřel'!C$7:C$107,$G86), ""), "")</f>
        <v/>
      </c>
      <c r="C86" t="str">
        <f xml:space="preserve"> IF(A86&lt;&gt;"", IF(INDEX('Evidence střelců a nástřel'!D$7:D$107,$G86) &gt;  0,  INDEX('Evidence střelců a nástřel'!D$7:D$107,$G86), ""), "")</f>
        <v/>
      </c>
      <c r="D86" t="str">
        <f xml:space="preserve"> IF(A86&lt;&gt;"", IF(INDEX('Evidence střelců a nástřel'!E$7:E$107,$G86) &gt;  0,  INDEX('Evidence střelců a nástřel'!E$7:E$107,$G86), ""), "")</f>
        <v/>
      </c>
      <c r="E86" s="16" t="str">
        <f t="shared" ca="1" si="4"/>
        <v/>
      </c>
      <c r="F86" s="16" t="str">
        <f t="shared" si="5"/>
        <v/>
      </c>
      <c r="G86" t="str">
        <f t="shared" si="6"/>
        <v/>
      </c>
      <c r="H86" s="16" t="str">
        <f>IF(AND($A86 &lt;&gt; "", Nastavení!$B$3 &gt; 0),1+INT(($F86-1)/Nastavení!$B$3),"")</f>
        <v/>
      </c>
      <c r="I86" t="str">
        <f t="shared" si="7"/>
        <v/>
      </c>
    </row>
    <row r="87" spans="1:9">
      <c r="A87" s="16" t="str">
        <f>IF('Evidence střelců a nástřel'!A87&lt;&gt;"", 'Evidence střelců a nástřel'!A87,"")</f>
        <v/>
      </c>
      <c r="B87" t="str">
        <f xml:space="preserve"> IF(A87&lt;&gt;"", IF(INDEX('Evidence střelců a nástřel'!C$7:C$107,$G87) &gt;  0,  INDEX('Evidence střelců a nástřel'!C$7:C$107,$G87), ""), "")</f>
        <v/>
      </c>
      <c r="C87" t="str">
        <f xml:space="preserve"> IF(A87&lt;&gt;"", IF(INDEX('Evidence střelců a nástřel'!D$7:D$107,$G87) &gt;  0,  INDEX('Evidence střelců a nástřel'!D$7:D$107,$G87), ""), "")</f>
        <v/>
      </c>
      <c r="D87" t="str">
        <f xml:space="preserve"> IF(A87&lt;&gt;"", IF(INDEX('Evidence střelců a nástřel'!E$7:E$107,$G87) &gt;  0,  INDEX('Evidence střelců a nástřel'!E$7:E$107,$G87), ""), "")</f>
        <v/>
      </c>
      <c r="E87" s="16" t="str">
        <f t="shared" ca="1" si="4"/>
        <v/>
      </c>
      <c r="F87" s="16" t="str">
        <f t="shared" si="5"/>
        <v/>
      </c>
      <c r="G87" t="str">
        <f t="shared" si="6"/>
        <v/>
      </c>
      <c r="H87" s="16" t="str">
        <f>IF(AND($A87 &lt;&gt; "", Nastavení!$B$3 &gt; 0),1+INT(($F87-1)/Nastavení!$B$3),"")</f>
        <v/>
      </c>
      <c r="I87" t="str">
        <f t="shared" si="7"/>
        <v/>
      </c>
    </row>
    <row r="88" spans="1:9">
      <c r="A88" s="16" t="str">
        <f>IF('Evidence střelců a nástřel'!A88&lt;&gt;"", 'Evidence střelců a nástřel'!A88,"")</f>
        <v/>
      </c>
      <c r="B88" t="str">
        <f xml:space="preserve"> IF(A88&lt;&gt;"", IF(INDEX('Evidence střelců a nástřel'!C$7:C$107,$G88) &gt;  0,  INDEX('Evidence střelců a nástřel'!C$7:C$107,$G88), ""), "")</f>
        <v/>
      </c>
      <c r="C88" t="str">
        <f xml:space="preserve"> IF(A88&lt;&gt;"", IF(INDEX('Evidence střelců a nástřel'!D$7:D$107,$G88) &gt;  0,  INDEX('Evidence střelců a nástřel'!D$7:D$107,$G88), ""), "")</f>
        <v/>
      </c>
      <c r="D88" t="str">
        <f xml:space="preserve"> IF(A88&lt;&gt;"", IF(INDEX('Evidence střelců a nástřel'!E$7:E$107,$G88) &gt;  0,  INDEX('Evidence střelců a nástřel'!E$7:E$107,$G88), ""), "")</f>
        <v/>
      </c>
      <c r="E88" s="16" t="str">
        <f t="shared" ca="1" si="4"/>
        <v/>
      </c>
      <c r="F88" s="16" t="str">
        <f t="shared" si="5"/>
        <v/>
      </c>
      <c r="G88" t="str">
        <f t="shared" si="6"/>
        <v/>
      </c>
      <c r="H88" s="16" t="str">
        <f>IF(AND($A88 &lt;&gt; "", Nastavení!$B$3 &gt; 0),1+INT(($F88-1)/Nastavení!$B$3),"")</f>
        <v/>
      </c>
      <c r="I88" t="str">
        <f t="shared" si="7"/>
        <v/>
      </c>
    </row>
    <row r="89" spans="1:9">
      <c r="A89" s="16" t="str">
        <f>IF('Evidence střelců a nástřel'!A89&lt;&gt;"", 'Evidence střelců a nástřel'!A89,"")</f>
        <v/>
      </c>
      <c r="B89" t="str">
        <f xml:space="preserve"> IF(A89&lt;&gt;"", IF(INDEX('Evidence střelců a nástřel'!C$7:C$107,$G89) &gt;  0,  INDEX('Evidence střelců a nástřel'!C$7:C$107,$G89), ""), "")</f>
        <v/>
      </c>
      <c r="C89" t="str">
        <f xml:space="preserve"> IF(A89&lt;&gt;"", IF(INDEX('Evidence střelců a nástřel'!D$7:D$107,$G89) &gt;  0,  INDEX('Evidence střelců a nástřel'!D$7:D$107,$G89), ""), "")</f>
        <v/>
      </c>
      <c r="D89" t="str">
        <f xml:space="preserve"> IF(A89&lt;&gt;"", IF(INDEX('Evidence střelců a nástřel'!E$7:E$107,$G89) &gt;  0,  INDEX('Evidence střelců a nástřel'!E$7:E$107,$G89), ""), "")</f>
        <v/>
      </c>
      <c r="E89" s="16" t="str">
        <f t="shared" ca="1" si="4"/>
        <v/>
      </c>
      <c r="F89" s="16" t="str">
        <f t="shared" si="5"/>
        <v/>
      </c>
      <c r="G89" t="str">
        <f t="shared" si="6"/>
        <v/>
      </c>
      <c r="H89" s="16" t="str">
        <f>IF(AND($A89 &lt;&gt; "", Nastavení!$B$3 &gt; 0),1+INT(($F89-1)/Nastavení!$B$3),"")</f>
        <v/>
      </c>
      <c r="I89" t="str">
        <f t="shared" si="7"/>
        <v/>
      </c>
    </row>
    <row r="90" spans="1:9">
      <c r="A90" s="16" t="str">
        <f>IF('Evidence střelců a nástřel'!A90&lt;&gt;"", 'Evidence střelců a nástřel'!A90,"")</f>
        <v/>
      </c>
      <c r="B90" t="str">
        <f xml:space="preserve"> IF(A90&lt;&gt;"", IF(INDEX('Evidence střelců a nástřel'!C$7:C$107,$G90) &gt;  0,  INDEX('Evidence střelců a nástřel'!C$7:C$107,$G90), ""), "")</f>
        <v/>
      </c>
      <c r="C90" t="str">
        <f xml:space="preserve"> IF(A90&lt;&gt;"", IF(INDEX('Evidence střelců a nástřel'!D$7:D$107,$G90) &gt;  0,  INDEX('Evidence střelců a nástřel'!D$7:D$107,$G90), ""), "")</f>
        <v/>
      </c>
      <c r="D90" t="str">
        <f xml:space="preserve"> IF(A90&lt;&gt;"", IF(INDEX('Evidence střelců a nástřel'!E$7:E$107,$G90) &gt;  0,  INDEX('Evidence střelců a nástřel'!E$7:E$107,$G90), ""), "")</f>
        <v/>
      </c>
      <c r="E90" s="16" t="str">
        <f t="shared" ca="1" si="4"/>
        <v/>
      </c>
      <c r="F90" s="16" t="str">
        <f t="shared" si="5"/>
        <v/>
      </c>
      <c r="G90" t="str">
        <f t="shared" si="6"/>
        <v/>
      </c>
      <c r="H90" s="16" t="str">
        <f>IF(AND($A90 &lt;&gt; "", Nastavení!$B$3 &gt; 0),1+INT(($F90-1)/Nastavení!$B$3),"")</f>
        <v/>
      </c>
      <c r="I90" t="str">
        <f t="shared" si="7"/>
        <v/>
      </c>
    </row>
    <row r="91" spans="1:9">
      <c r="A91" s="16" t="str">
        <f>IF('Evidence střelců a nástřel'!A91&lt;&gt;"", 'Evidence střelců a nástřel'!A91,"")</f>
        <v/>
      </c>
      <c r="B91" t="str">
        <f xml:space="preserve"> IF(A91&lt;&gt;"", IF(INDEX('Evidence střelců a nástřel'!C$7:C$107,$G91) &gt;  0,  INDEX('Evidence střelců a nástřel'!C$7:C$107,$G91), ""), "")</f>
        <v/>
      </c>
      <c r="C91" t="str">
        <f xml:space="preserve"> IF(A91&lt;&gt;"", IF(INDEX('Evidence střelců a nástřel'!D$7:D$107,$G91) &gt;  0,  INDEX('Evidence střelců a nástřel'!D$7:D$107,$G91), ""), "")</f>
        <v/>
      </c>
      <c r="D91" t="str">
        <f xml:space="preserve"> IF(A91&lt;&gt;"", IF(INDEX('Evidence střelců a nástřel'!E$7:E$107,$G91) &gt;  0,  INDEX('Evidence střelců a nástřel'!E$7:E$107,$G91), ""), "")</f>
        <v/>
      </c>
      <c r="E91" s="16" t="str">
        <f t="shared" ca="1" si="4"/>
        <v/>
      </c>
      <c r="F91" s="16" t="str">
        <f t="shared" si="5"/>
        <v/>
      </c>
      <c r="G91" t="str">
        <f t="shared" si="6"/>
        <v/>
      </c>
      <c r="H91" s="16" t="str">
        <f>IF(AND($A91 &lt;&gt; "", Nastavení!$B$3 &gt; 0),1+INT(($F91-1)/Nastavení!$B$3),"")</f>
        <v/>
      </c>
      <c r="I91" t="str">
        <f t="shared" si="7"/>
        <v/>
      </c>
    </row>
    <row r="92" spans="1:9">
      <c r="A92" s="16" t="str">
        <f>IF('Evidence střelců a nástřel'!A92&lt;&gt;"", 'Evidence střelců a nástřel'!A92,"")</f>
        <v/>
      </c>
      <c r="B92" t="str">
        <f xml:space="preserve"> IF(A92&lt;&gt;"", IF(INDEX('Evidence střelců a nástřel'!C$7:C$107,$G92) &gt;  0,  INDEX('Evidence střelců a nástřel'!C$7:C$107,$G92), ""), "")</f>
        <v/>
      </c>
      <c r="C92" t="str">
        <f xml:space="preserve"> IF(A92&lt;&gt;"", IF(INDEX('Evidence střelců a nástřel'!D$7:D$107,$G92) &gt;  0,  INDEX('Evidence střelců a nástřel'!D$7:D$107,$G92), ""), "")</f>
        <v/>
      </c>
      <c r="D92" t="str">
        <f xml:space="preserve"> IF(A92&lt;&gt;"", IF(INDEX('Evidence střelců a nástřel'!E$7:E$107,$G92) &gt;  0,  INDEX('Evidence střelců a nástřel'!E$7:E$107,$G92), ""), "")</f>
        <v/>
      </c>
      <c r="E92" s="16" t="str">
        <f t="shared" ca="1" si="4"/>
        <v/>
      </c>
      <c r="F92" s="16" t="str">
        <f t="shared" si="5"/>
        <v/>
      </c>
      <c r="G92" t="str">
        <f t="shared" si="6"/>
        <v/>
      </c>
      <c r="H92" s="16" t="str">
        <f>IF(AND($A92 &lt;&gt; "", Nastavení!$B$3 &gt; 0),1+INT(($F92-1)/Nastavení!$B$3),"")</f>
        <v/>
      </c>
      <c r="I92" t="str">
        <f t="shared" si="7"/>
        <v/>
      </c>
    </row>
    <row r="93" spans="1:9">
      <c r="A93" s="16" t="str">
        <f>IF('Evidence střelců a nástřel'!A93&lt;&gt;"", 'Evidence střelců a nástřel'!A93,"")</f>
        <v/>
      </c>
      <c r="B93" t="str">
        <f xml:space="preserve"> IF(A93&lt;&gt;"", IF(INDEX('Evidence střelců a nástřel'!C$7:C$107,$G93) &gt;  0,  INDEX('Evidence střelců a nástřel'!C$7:C$107,$G93), ""), "")</f>
        <v/>
      </c>
      <c r="C93" t="str">
        <f xml:space="preserve"> IF(A93&lt;&gt;"", IF(INDEX('Evidence střelců a nástřel'!D$7:D$107,$G93) &gt;  0,  INDEX('Evidence střelců a nástřel'!D$7:D$107,$G93), ""), "")</f>
        <v/>
      </c>
      <c r="D93" t="str">
        <f xml:space="preserve"> IF(A93&lt;&gt;"", IF(INDEX('Evidence střelců a nástřel'!E$7:E$107,$G93) &gt;  0,  INDEX('Evidence střelců a nástřel'!E$7:E$107,$G93), ""), "")</f>
        <v/>
      </c>
      <c r="E93" s="16" t="str">
        <f t="shared" ca="1" si="4"/>
        <v/>
      </c>
      <c r="F93" s="16" t="str">
        <f t="shared" si="5"/>
        <v/>
      </c>
      <c r="G93" t="str">
        <f t="shared" si="6"/>
        <v/>
      </c>
      <c r="H93" s="16" t="str">
        <f>IF(AND($A93 &lt;&gt; "", Nastavení!$B$3 &gt; 0),1+INT(($F93-1)/Nastavení!$B$3),"")</f>
        <v/>
      </c>
      <c r="I93" t="str">
        <f t="shared" si="7"/>
        <v/>
      </c>
    </row>
    <row r="94" spans="1:9">
      <c r="A94" s="16" t="str">
        <f>IF('Evidence střelců a nástřel'!A94&lt;&gt;"", 'Evidence střelců a nástřel'!A94,"")</f>
        <v/>
      </c>
      <c r="B94" t="str">
        <f xml:space="preserve"> IF(A94&lt;&gt;"", IF(INDEX('Evidence střelců a nástřel'!C$7:C$107,$G94) &gt;  0,  INDEX('Evidence střelců a nástřel'!C$7:C$107,$G94), ""), "")</f>
        <v/>
      </c>
      <c r="C94" t="str">
        <f xml:space="preserve"> IF(A94&lt;&gt;"", IF(INDEX('Evidence střelců a nástřel'!D$7:D$107,$G94) &gt;  0,  INDEX('Evidence střelců a nástřel'!D$7:D$107,$G94), ""), "")</f>
        <v/>
      </c>
      <c r="D94" t="str">
        <f xml:space="preserve"> IF(A94&lt;&gt;"", IF(INDEX('Evidence střelců a nástřel'!E$7:E$107,$G94) &gt;  0,  INDEX('Evidence střelců a nástřel'!E$7:E$107,$G94), ""), "")</f>
        <v/>
      </c>
      <c r="E94" s="16" t="str">
        <f t="shared" ca="1" si="4"/>
        <v/>
      </c>
      <c r="F94" s="16" t="str">
        <f t="shared" si="5"/>
        <v/>
      </c>
      <c r="G94" t="str">
        <f t="shared" si="6"/>
        <v/>
      </c>
      <c r="H94" s="16" t="str">
        <f>IF(AND($A94 &lt;&gt; "", Nastavení!$B$3 &gt; 0),1+INT(($F94-1)/Nastavení!$B$3),"")</f>
        <v/>
      </c>
      <c r="I94" t="str">
        <f t="shared" si="7"/>
        <v/>
      </c>
    </row>
    <row r="95" spans="1:9">
      <c r="A95" s="16" t="str">
        <f>IF('Evidence střelců a nástřel'!A95&lt;&gt;"", 'Evidence střelců a nástřel'!A95,"")</f>
        <v/>
      </c>
      <c r="B95" t="str">
        <f xml:space="preserve"> IF(A95&lt;&gt;"", IF(INDEX('Evidence střelců a nástřel'!C$7:C$107,$G95) &gt;  0,  INDEX('Evidence střelců a nástřel'!C$7:C$107,$G95), ""), "")</f>
        <v/>
      </c>
      <c r="C95" t="str">
        <f xml:space="preserve"> IF(A95&lt;&gt;"", IF(INDEX('Evidence střelců a nástřel'!D$7:D$107,$G95) &gt;  0,  INDEX('Evidence střelců a nástřel'!D$7:D$107,$G95), ""), "")</f>
        <v/>
      </c>
      <c r="D95" t="str">
        <f xml:space="preserve"> IF(A95&lt;&gt;"", IF(INDEX('Evidence střelců a nástřel'!E$7:E$107,$G95) &gt;  0,  INDEX('Evidence střelců a nástřel'!E$7:E$107,$G95), ""), "")</f>
        <v/>
      </c>
      <c r="E95" s="16" t="str">
        <f t="shared" ca="1" si="4"/>
        <v/>
      </c>
      <c r="F95" s="16" t="str">
        <f t="shared" si="5"/>
        <v/>
      </c>
      <c r="G95" t="str">
        <f t="shared" si="6"/>
        <v/>
      </c>
      <c r="H95" s="16" t="str">
        <f>IF(AND($A95 &lt;&gt; "", Nastavení!$B$3 &gt; 0),1+INT(($F95-1)/Nastavení!$B$3),"")</f>
        <v/>
      </c>
      <c r="I95" t="str">
        <f t="shared" si="7"/>
        <v/>
      </c>
    </row>
    <row r="96" spans="1:9">
      <c r="A96" s="16" t="str">
        <f>IF('Evidence střelců a nástřel'!A96&lt;&gt;"", 'Evidence střelců a nástřel'!A96,"")</f>
        <v/>
      </c>
      <c r="B96" t="str">
        <f xml:space="preserve"> IF(A96&lt;&gt;"", IF(INDEX('Evidence střelců a nástřel'!C$7:C$107,$G96) &gt;  0,  INDEX('Evidence střelců a nástřel'!C$7:C$107,$G96), ""), "")</f>
        <v/>
      </c>
      <c r="C96" t="str">
        <f xml:space="preserve"> IF(A96&lt;&gt;"", IF(INDEX('Evidence střelců a nástřel'!D$7:D$107,$G96) &gt;  0,  INDEX('Evidence střelců a nástřel'!D$7:D$107,$G96), ""), "")</f>
        <v/>
      </c>
      <c r="D96" t="str">
        <f xml:space="preserve"> IF(A96&lt;&gt;"", IF(INDEX('Evidence střelců a nástřel'!E$7:E$107,$G96) &gt;  0,  INDEX('Evidence střelců a nástřel'!E$7:E$107,$G96), ""), "")</f>
        <v/>
      </c>
      <c r="E96" s="16" t="str">
        <f t="shared" ca="1" si="4"/>
        <v/>
      </c>
      <c r="F96" s="16" t="str">
        <f t="shared" si="5"/>
        <v/>
      </c>
      <c r="G96" t="str">
        <f t="shared" si="6"/>
        <v/>
      </c>
      <c r="H96" s="16" t="str">
        <f>IF(AND($A96 &lt;&gt; "", Nastavení!$B$3 &gt; 0),1+INT(($F96-1)/Nastavení!$B$3),"")</f>
        <v/>
      </c>
      <c r="I96" t="str">
        <f t="shared" si="7"/>
        <v/>
      </c>
    </row>
    <row r="97" spans="1:9">
      <c r="A97" s="16" t="str">
        <f>IF('Evidence střelců a nástřel'!A97&lt;&gt;"", 'Evidence střelců a nástřel'!A97,"")</f>
        <v/>
      </c>
      <c r="B97" t="str">
        <f xml:space="preserve"> IF(A97&lt;&gt;"", IF(INDEX('Evidence střelců a nástřel'!C$7:C$107,$G97) &gt;  0,  INDEX('Evidence střelců a nástřel'!C$7:C$107,$G97), ""), "")</f>
        <v/>
      </c>
      <c r="C97" t="str">
        <f xml:space="preserve"> IF(A97&lt;&gt;"", IF(INDEX('Evidence střelců a nástřel'!D$7:D$107,$G97) &gt;  0,  INDEX('Evidence střelců a nástřel'!D$7:D$107,$G97), ""), "")</f>
        <v/>
      </c>
      <c r="D97" t="str">
        <f xml:space="preserve"> IF(A97&lt;&gt;"", IF(INDEX('Evidence střelců a nástřel'!E$7:E$107,$G97) &gt;  0,  INDEX('Evidence střelců a nástřel'!E$7:E$107,$G97), ""), "")</f>
        <v/>
      </c>
      <c r="E97" s="16" t="str">
        <f t="shared" ca="1" si="4"/>
        <v/>
      </c>
      <c r="F97" s="16" t="str">
        <f t="shared" si="5"/>
        <v/>
      </c>
      <c r="G97" t="str">
        <f t="shared" si="6"/>
        <v/>
      </c>
      <c r="H97" s="16" t="str">
        <f>IF(AND($A97 &lt;&gt; "", Nastavení!$B$3 &gt; 0),1+INT(($F97-1)/Nastavení!$B$3),"")</f>
        <v/>
      </c>
      <c r="I97" t="str">
        <f t="shared" si="7"/>
        <v/>
      </c>
    </row>
    <row r="98" spans="1:9">
      <c r="A98" s="16" t="str">
        <f>IF('Evidence střelců a nástřel'!A98&lt;&gt;"", 'Evidence střelců a nástřel'!A98,"")</f>
        <v/>
      </c>
      <c r="B98" t="str">
        <f xml:space="preserve"> IF(A98&lt;&gt;"", IF(INDEX('Evidence střelců a nástřel'!C$7:C$107,$G98) &gt;  0,  INDEX('Evidence střelců a nástřel'!C$7:C$107,$G98), ""), "")</f>
        <v/>
      </c>
      <c r="C98" t="str">
        <f xml:space="preserve"> IF(A98&lt;&gt;"", IF(INDEX('Evidence střelců a nástřel'!D$7:D$107,$G98) &gt;  0,  INDEX('Evidence střelců a nástřel'!D$7:D$107,$G98), ""), "")</f>
        <v/>
      </c>
      <c r="D98" t="str">
        <f xml:space="preserve"> IF(A98&lt;&gt;"", IF(INDEX('Evidence střelců a nástřel'!E$7:E$107,$G98) &gt;  0,  INDEX('Evidence střelců a nástřel'!E$7:E$107,$G98), ""), "")</f>
        <v/>
      </c>
      <c r="E98" s="16" t="str">
        <f t="shared" ca="1" si="4"/>
        <v/>
      </c>
      <c r="F98" s="16" t="str">
        <f t="shared" si="5"/>
        <v/>
      </c>
      <c r="G98" t="str">
        <f t="shared" si="6"/>
        <v/>
      </c>
      <c r="H98" s="16" t="str">
        <f>IF(AND($A98 &lt;&gt; "", Nastavení!$B$3 &gt; 0),1+INT(($F98-1)/Nastavení!$B$3),"")</f>
        <v/>
      </c>
      <c r="I98" t="str">
        <f t="shared" si="7"/>
        <v/>
      </c>
    </row>
    <row r="99" spans="1:9">
      <c r="A99" s="16" t="str">
        <f>IF('Evidence střelců a nástřel'!A99&lt;&gt;"", 'Evidence střelců a nástřel'!A99,"")</f>
        <v/>
      </c>
      <c r="B99" t="str">
        <f xml:space="preserve"> IF(A99&lt;&gt;"", IF(INDEX('Evidence střelců a nástřel'!C$7:C$107,$G99) &gt;  0,  INDEX('Evidence střelců a nástřel'!C$7:C$107,$G99), ""), "")</f>
        <v/>
      </c>
      <c r="C99" t="str">
        <f xml:space="preserve"> IF(A99&lt;&gt;"", IF(INDEX('Evidence střelců a nástřel'!D$7:D$107,$G99) &gt;  0,  INDEX('Evidence střelců a nástřel'!D$7:D$107,$G99), ""), "")</f>
        <v/>
      </c>
      <c r="D99" t="str">
        <f xml:space="preserve"> IF(A99&lt;&gt;"", IF(INDEX('Evidence střelců a nástřel'!E$7:E$107,$G99) &gt;  0,  INDEX('Evidence střelců a nástřel'!E$7:E$107,$G99), ""), "")</f>
        <v/>
      </c>
      <c r="E99" s="16" t="str">
        <f t="shared" ca="1" si="4"/>
        <v/>
      </c>
      <c r="F99" s="16" t="str">
        <f t="shared" si="5"/>
        <v/>
      </c>
      <c r="G99" t="str">
        <f t="shared" si="6"/>
        <v/>
      </c>
      <c r="H99" s="16" t="str">
        <f>IF(AND($A99 &lt;&gt; "", Nastavení!$B$3 &gt; 0),1+INT(($F99-1)/Nastavení!$B$3),"")</f>
        <v/>
      </c>
      <c r="I99" t="str">
        <f t="shared" si="7"/>
        <v/>
      </c>
    </row>
    <row r="100" spans="1:9">
      <c r="A100" s="16" t="str">
        <f>IF('Evidence střelců a nástřel'!A100&lt;&gt;"", 'Evidence střelců a nástřel'!A100,"")</f>
        <v/>
      </c>
      <c r="B100" t="str">
        <f xml:space="preserve"> IF(A100&lt;&gt;"", IF(INDEX('Evidence střelců a nástřel'!C$7:C$107,$G100) &gt;  0,  INDEX('Evidence střelců a nástřel'!C$7:C$107,$G100), ""), "")</f>
        <v/>
      </c>
      <c r="C100" t="str">
        <f xml:space="preserve"> IF(A100&lt;&gt;"", IF(INDEX('Evidence střelců a nástřel'!D$7:D$107,$G100) &gt;  0,  INDEX('Evidence střelců a nástřel'!D$7:D$107,$G100), ""), "")</f>
        <v/>
      </c>
      <c r="D100" t="str">
        <f xml:space="preserve"> IF(A100&lt;&gt;"", IF(INDEX('Evidence střelců a nástřel'!E$7:E$107,$G100) &gt;  0,  INDEX('Evidence střelců a nástřel'!E$7:E$107,$G100), ""), "")</f>
        <v/>
      </c>
      <c r="E100" s="16" t="str">
        <f t="shared" ca="1" si="4"/>
        <v/>
      </c>
      <c r="F100" s="16" t="str">
        <f t="shared" si="5"/>
        <v/>
      </c>
      <c r="G100" t="str">
        <f t="shared" si="6"/>
        <v/>
      </c>
      <c r="H100" s="16" t="str">
        <f>IF(AND($A100 &lt;&gt; "", Nastavení!$B$3 &gt; 0),1+INT(($F100-1)/Nastavení!$B$3),"")</f>
        <v/>
      </c>
      <c r="I100" t="str">
        <f t="shared" si="7"/>
        <v/>
      </c>
    </row>
    <row r="101" spans="1:9">
      <c r="A101" s="16" t="str">
        <f>IF('Evidence střelců a nástřel'!A101&lt;&gt;"", 'Evidence střelců a nástřel'!A101,"")</f>
        <v/>
      </c>
      <c r="B101" t="str">
        <f xml:space="preserve"> IF(A101&lt;&gt;"", IF(INDEX('Evidence střelců a nástřel'!C$7:C$107,$G101) &gt;  0,  INDEX('Evidence střelců a nástřel'!C$7:C$107,$G101), ""), "")</f>
        <v/>
      </c>
      <c r="C101" t="str">
        <f xml:space="preserve"> IF(A101&lt;&gt;"", IF(INDEX('Evidence střelců a nástřel'!D$7:D$107,$G101) &gt;  0,  INDEX('Evidence střelců a nástřel'!D$7:D$107,$G101), ""), "")</f>
        <v/>
      </c>
      <c r="D101" t="str">
        <f xml:space="preserve"> IF(A101&lt;&gt;"", IF(INDEX('Evidence střelců a nástřel'!E$7:E$107,$G101) &gt;  0,  INDEX('Evidence střelců a nástřel'!E$7:E$107,$G101), ""), "")</f>
        <v/>
      </c>
      <c r="E101" s="16" t="str">
        <f t="shared" ca="1" si="4"/>
        <v/>
      </c>
      <c r="F101" s="16" t="str">
        <f t="shared" si="5"/>
        <v/>
      </c>
      <c r="G101" t="str">
        <f t="shared" si="6"/>
        <v/>
      </c>
      <c r="H101" s="16" t="str">
        <f>IF(AND($A101 &lt;&gt; "", Nastavení!$B$3 &gt; 0),1+INT(($F101-1)/Nastavení!$B$3),"")</f>
        <v/>
      </c>
      <c r="I101" t="str">
        <f t="shared" si="7"/>
        <v/>
      </c>
    </row>
    <row r="102" spans="1:9">
      <c r="A102" s="16" t="str">
        <f>IF('Evidence střelců a nástřel'!A102&lt;&gt;"", 'Evidence střelců a nástřel'!A102,"")</f>
        <v/>
      </c>
      <c r="B102" t="str">
        <f xml:space="preserve"> IF(A102&lt;&gt;"", IF(INDEX('Evidence střelců a nástřel'!C$7:C$107,$G102) &gt;  0,  INDEX('Evidence střelců a nástřel'!C$7:C$107,$G102), ""), "")</f>
        <v/>
      </c>
      <c r="C102" t="str">
        <f xml:space="preserve"> IF(A102&lt;&gt;"", IF(INDEX('Evidence střelců a nástřel'!D$7:D$107,$G102) &gt;  0,  INDEX('Evidence střelců a nástřel'!D$7:D$107,$G102), ""), "")</f>
        <v/>
      </c>
      <c r="D102" t="str">
        <f xml:space="preserve"> IF(A102&lt;&gt;"", IF(INDEX('Evidence střelců a nástřel'!E$7:E$107,$G102) &gt;  0,  INDEX('Evidence střelců a nástřel'!E$7:E$107,$G102), ""), "")</f>
        <v/>
      </c>
      <c r="E102" s="16" t="str">
        <f t="shared" ca="1" si="4"/>
        <v/>
      </c>
      <c r="F102" s="16" t="str">
        <f t="shared" si="5"/>
        <v/>
      </c>
      <c r="G102" t="str">
        <f t="shared" si="6"/>
        <v/>
      </c>
      <c r="H102" s="16" t="str">
        <f>IF(AND($A102 &lt;&gt; "", Nastavení!$B$3 &gt; 0),1+INT(($F102-1)/Nastavení!$B$3),"")</f>
        <v/>
      </c>
      <c r="I102" t="str">
        <f t="shared" si="7"/>
        <v/>
      </c>
    </row>
    <row r="103" spans="1:9">
      <c r="A103" s="16" t="str">
        <f>IF('Evidence střelců a nástřel'!A103&lt;&gt;"", 'Evidence střelců a nástřel'!A103,"")</f>
        <v/>
      </c>
      <c r="B103" t="str">
        <f xml:space="preserve"> IF(A103&lt;&gt;"", IF(INDEX('Evidence střelců a nástřel'!C$7:C$107,$G103) &gt;  0,  INDEX('Evidence střelců a nástřel'!C$7:C$107,$G103), ""), "")</f>
        <v/>
      </c>
      <c r="C103" t="str">
        <f xml:space="preserve"> IF(A103&lt;&gt;"", IF(INDEX('Evidence střelců a nástřel'!D$7:D$107,$G103) &gt;  0,  INDEX('Evidence střelců a nástřel'!D$7:D$107,$G103), ""), "")</f>
        <v/>
      </c>
      <c r="D103" t="str">
        <f xml:space="preserve"> IF(A103&lt;&gt;"", IF(INDEX('Evidence střelců a nástřel'!E$7:E$107,$G103) &gt;  0,  INDEX('Evidence střelců a nástřel'!E$7:E$107,$G103), ""), "")</f>
        <v/>
      </c>
      <c r="E103" s="16" t="str">
        <f t="shared" ca="1" si="4"/>
        <v/>
      </c>
      <c r="F103" s="16" t="str">
        <f t="shared" si="5"/>
        <v/>
      </c>
      <c r="G103" t="str">
        <f t="shared" si="6"/>
        <v/>
      </c>
      <c r="H103" s="16" t="str">
        <f>IF(AND($A103 &lt;&gt; "", Nastavení!$B$3 &gt; 0),1+INT(($F103-1)/Nastavení!$B$3),"")</f>
        <v/>
      </c>
      <c r="I103" t="str">
        <f t="shared" si="7"/>
        <v/>
      </c>
    </row>
    <row r="104" spans="1:9">
      <c r="A104" s="16" t="str">
        <f>IF('Evidence střelců a nástřel'!A104&lt;&gt;"", 'Evidence střelců a nástřel'!A104,"")</f>
        <v/>
      </c>
      <c r="B104" t="str">
        <f xml:space="preserve"> IF(A104&lt;&gt;"", IF(INDEX('Evidence střelců a nástřel'!C$7:C$107,$G104) &gt;  0,  INDEX('Evidence střelců a nástřel'!C$7:C$107,$G104), ""), "")</f>
        <v/>
      </c>
      <c r="C104" t="str">
        <f xml:space="preserve"> IF(A104&lt;&gt;"", IF(INDEX('Evidence střelců a nástřel'!D$7:D$107,$G104) &gt;  0,  INDEX('Evidence střelců a nástřel'!D$7:D$107,$G104), ""), "")</f>
        <v/>
      </c>
      <c r="D104" t="str">
        <f xml:space="preserve"> IF(A104&lt;&gt;"", IF(INDEX('Evidence střelců a nástřel'!E$7:E$107,$G104) &gt;  0,  INDEX('Evidence střelců a nástřel'!E$7:E$107,$G104), ""), "")</f>
        <v/>
      </c>
      <c r="E104" s="16" t="str">
        <f t="shared" ca="1" si="4"/>
        <v/>
      </c>
      <c r="F104" s="16" t="str">
        <f t="shared" si="5"/>
        <v/>
      </c>
      <c r="G104" t="str">
        <f t="shared" si="6"/>
        <v/>
      </c>
      <c r="H104" s="16" t="str">
        <f>IF(AND($A104 &lt;&gt; "", Nastavení!$B$3 &gt; 0),1+INT(($F104-1)/Nastavení!$B$3),"")</f>
        <v/>
      </c>
      <c r="I104" t="str">
        <f t="shared" si="7"/>
        <v/>
      </c>
    </row>
    <row r="105" spans="1:9">
      <c r="A105" s="16" t="str">
        <f>IF('Evidence střelců a nástřel'!A105&lt;&gt;"", 'Evidence střelců a nástřel'!A105,"")</f>
        <v/>
      </c>
      <c r="B105" t="str">
        <f xml:space="preserve"> IF(A105&lt;&gt;"", IF(INDEX('Evidence střelců a nástřel'!C$7:C$107,$G105) &gt;  0,  INDEX('Evidence střelců a nástřel'!C$7:C$107,$G105), ""), "")</f>
        <v/>
      </c>
      <c r="C105" t="str">
        <f xml:space="preserve"> IF(A105&lt;&gt;"", IF(INDEX('Evidence střelců a nástřel'!D$7:D$107,$G105) &gt;  0,  INDEX('Evidence střelců a nástřel'!D$7:D$107,$G105), ""), "")</f>
        <v/>
      </c>
      <c r="D105" t="str">
        <f xml:space="preserve"> IF(A105&lt;&gt;"", IF(INDEX('Evidence střelců a nástřel'!E$7:E$107,$G105) &gt;  0,  INDEX('Evidence střelců a nástřel'!E$7:E$107,$G105), ""), "")</f>
        <v/>
      </c>
      <c r="E105" s="16" t="str">
        <f t="shared" ca="1" si="4"/>
        <v/>
      </c>
      <c r="F105" s="16" t="str">
        <f t="shared" si="5"/>
        <v/>
      </c>
      <c r="G105" t="str">
        <f t="shared" si="6"/>
        <v/>
      </c>
      <c r="H105" s="16" t="str">
        <f>IF(AND($A105 &lt;&gt; "", Nastavení!$B$3 &gt; 0),1+INT(($F105-1)/Nastavení!$B$3),"")</f>
        <v/>
      </c>
      <c r="I105" t="str">
        <f t="shared" si="7"/>
        <v/>
      </c>
    </row>
    <row r="106" spans="1:9">
      <c r="A106" s="16" t="str">
        <f>IF('Evidence střelců a nástřel'!A106&lt;&gt;"", 'Evidence střelců a nástřel'!A106,"")</f>
        <v/>
      </c>
      <c r="B106" t="str">
        <f xml:space="preserve"> IF(A106&lt;&gt;"", IF(INDEX('Evidence střelců a nástřel'!C$7:C$107,$G106) &gt;  0,  INDEX('Evidence střelců a nástřel'!C$7:C$107,$G106), ""), "")</f>
        <v/>
      </c>
      <c r="C106" t="str">
        <f xml:space="preserve"> IF(A106&lt;&gt;"", IF(INDEX('Evidence střelců a nástřel'!D$7:D$107,$G106) &gt;  0,  INDEX('Evidence střelců a nástřel'!D$7:D$107,$G106), ""), "")</f>
        <v/>
      </c>
      <c r="D106" t="str">
        <f xml:space="preserve"> IF(A106&lt;&gt;"", IF(INDEX('Evidence střelců a nástřel'!E$7:E$107,$G106) &gt;  0,  INDEX('Evidence střelců a nástřel'!E$7:E$107,$G106), ""), "")</f>
        <v/>
      </c>
      <c r="E106" s="16" t="str">
        <f t="shared" ca="1" si="4"/>
        <v/>
      </c>
      <c r="F106" s="16" t="str">
        <f t="shared" si="5"/>
        <v/>
      </c>
      <c r="G106" t="str">
        <f t="shared" si="6"/>
        <v/>
      </c>
      <c r="H106" s="16" t="str">
        <f>IF(AND($A106 &lt;&gt; "", Nastavení!$B$3 &gt; 0),1+INT(($F106-1)/Nastavení!$B$3),"")</f>
        <v/>
      </c>
      <c r="I106" t="str">
        <f t="shared" si="7"/>
        <v/>
      </c>
    </row>
    <row r="107" spans="1:9">
      <c r="A107" s="16" t="str">
        <f>IF('Evidence střelců a nástřel'!A107&lt;&gt;"", 'Evidence střelců a nástřel'!A107,"")</f>
        <v/>
      </c>
      <c r="B107" t="str">
        <f xml:space="preserve"> IF(A107&lt;&gt;"", IF(INDEX('Evidence střelců a nástřel'!C$7:C$107,$G107) &gt;  0,  INDEX('Evidence střelců a nástřel'!C$7:C$107,$G107), ""), "")</f>
        <v/>
      </c>
      <c r="C107" t="str">
        <f xml:space="preserve"> IF(A107&lt;&gt;"", IF(INDEX('Evidence střelců a nástřel'!D$7:D$107,$G107) &gt;  0,  INDEX('Evidence střelců a nástřel'!D$7:D$107,$G107), ""), "")</f>
        <v/>
      </c>
      <c r="D107" t="str">
        <f xml:space="preserve"> IF(A107&lt;&gt;"", IF(INDEX('Evidence střelců a nástřel'!E$7:E$107,$G107) &gt;  0,  INDEX('Evidence střelců a nástřel'!E$7:E$107,$G107), ""), "")</f>
        <v/>
      </c>
      <c r="E107" s="16" t="str">
        <f t="shared" ca="1" si="4"/>
        <v/>
      </c>
      <c r="F107" s="16" t="str">
        <f t="shared" si="5"/>
        <v/>
      </c>
      <c r="G107" t="str">
        <f t="shared" si="6"/>
        <v/>
      </c>
      <c r="H107" s="16" t="str">
        <f>IF(AND($A107 &lt;&gt; "", Nastavení!$B$3 &gt; 0),1+INT(($F107-1)/Nastavení!$B$3),"")</f>
        <v/>
      </c>
      <c r="I107" t="str">
        <f t="shared" si="7"/>
        <v/>
      </c>
    </row>
  </sheetData>
  <sheetProtection sheet="1" objects="1" scenarios="1" formatCells="0" formatColumns="0" formatRows="0" autoFilter="0"/>
  <pageMargins left="0.7" right="0.7" top="0.78740157499999996" bottom="0.78740157499999996" header="0.3" footer="0.3"/>
  <legacyDrawing r:id="rId1"/>
</worksheet>
</file>

<file path=xl/worksheets/sheet9.xml><?xml version="1.0" encoding="utf-8"?>
<worksheet xmlns="http://schemas.openxmlformats.org/spreadsheetml/2006/main" xmlns:r="http://schemas.openxmlformats.org/officeDocument/2006/relationships">
  <sheetPr codeName="List7"/>
  <dimension ref="A6:U107"/>
  <sheetViews>
    <sheetView workbookViewId="0">
      <pane ySplit="6" topLeftCell="A7" activePane="bottomLeft" state="frozen"/>
      <selection pane="bottomLeft" activeCell="A7" sqref="A7"/>
    </sheetView>
  </sheetViews>
  <sheetFormatPr defaultRowHeight="14.4"/>
  <cols>
    <col min="4" max="4" width="10.109375" customWidth="1"/>
    <col min="5" max="5" width="10.33203125" customWidth="1"/>
    <col min="10" max="10" width="9.5546875" customWidth="1"/>
    <col min="13" max="14" width="11.6640625" customWidth="1"/>
    <col min="16" max="16" width="11.33203125" customWidth="1"/>
    <col min="19" max="19" width="9.109375" customWidth="1"/>
    <col min="20" max="20" width="11.44140625" customWidth="1"/>
  </cols>
  <sheetData>
    <row r="6" spans="1:21" ht="43.2">
      <c r="A6" s="17" t="s">
        <v>0</v>
      </c>
      <c r="B6" s="17" t="str">
        <f>'Evidence střelců a nástřel'!R6</f>
        <v>Celkový součet</v>
      </c>
      <c r="C6" s="17" t="s">
        <v>121</v>
      </c>
      <c r="D6" s="17" t="str">
        <f>"Mezivýsledek po " &amp; 'Evidence střelců a nástřel'!O6</f>
        <v>Mezivýsledek po Vys. Věž</v>
      </c>
      <c r="E6" s="17" t="str">
        <f>"Mezivýsledek po " &amp; 'Evidence střelců a nástřel'!N6</f>
        <v>Mezivýsledek po AT</v>
      </c>
      <c r="F6" s="17" t="str">
        <f>"Mezivýsledek po " &amp; 'Evidence střelců a nástřel'!M6</f>
        <v>Mezivýsledek po Zajíc</v>
      </c>
      <c r="G6" s="17" t="str">
        <f>"Mezivýsledek po " &amp; 'Evidence střelců a nástřel'!L6</f>
        <v>Mezivýsledek po Disc. 7</v>
      </c>
      <c r="H6" s="17" t="str">
        <f>"Mezivýsledek po " &amp; 'Evidence střelců a nástřel'!K6</f>
        <v>Mezivýsledek po Disc. 6</v>
      </c>
      <c r="I6" s="17" t="str">
        <f>"Mezivýsledek po " &amp; 'Evidence střelců a nástřel'!J6</f>
        <v>Mezivýsledek po Disc. 5</v>
      </c>
      <c r="J6" s="17" t="str">
        <f>"Mezivýsledek po " &amp; 'Evidence střelců a nástřel'!I6</f>
        <v>Mezivýsledek po Disc. 4</v>
      </c>
      <c r="K6" s="17" t="str">
        <f>"Mezivýsledek po " &amp; 'Evidence střelců a nástřel'!H6</f>
        <v>Mezivýsledek po Disc. 3</v>
      </c>
      <c r="L6" s="17" t="str">
        <f>"Mezivýsledek po " &amp; 'Evidence střelců a nástřel'!G6</f>
        <v>Mezivýsledek po Disc. 2</v>
      </c>
      <c r="M6" s="17" t="s">
        <v>127</v>
      </c>
      <c r="N6" s="17" t="s">
        <v>129</v>
      </c>
      <c r="O6" s="17" t="s">
        <v>45</v>
      </c>
      <c r="P6" s="17" t="s">
        <v>46</v>
      </c>
      <c r="Q6" s="17" t="s">
        <v>47</v>
      </c>
      <c r="R6" s="17" t="s">
        <v>48</v>
      </c>
      <c r="S6" s="17" t="s">
        <v>57</v>
      </c>
      <c r="T6" s="17" t="s">
        <v>120</v>
      </c>
      <c r="U6" s="17" t="s">
        <v>122</v>
      </c>
    </row>
    <row r="7" spans="1:21">
      <c r="A7" s="16">
        <f>'Evidence střelců a nástřel'!$A7</f>
        <v>1</v>
      </c>
      <c r="B7" s="16">
        <f>IF($A7&lt;&gt;"", SUM('Evidence střelců a nástřel'!$F7:$O7)  +  IF(Nastavení!$B$5 = "NE", 'Evidence střelců a nástřel'!$P7, 0),"")</f>
        <v>21</v>
      </c>
      <c r="C7" s="16">
        <f t="shared" ref="C7:C38" si="0">IF($A7&lt;&gt;"", 1+SUMPRODUCT(--($A$7:$A$107&lt;&gt;""), --($U$7:$U$107=$U7), --($T$7:$T$107=$T7), --($B7 &lt; $B$7:$B$107)) + IF($U7=1, SUMPRODUCT(--($A$7:$A$107&lt;&gt;""), --($U$7:$U$107=0), --($T$7:$T$107=$T7)), 0), "")</f>
        <v>40</v>
      </c>
      <c r="D7" s="16">
        <f>IF($A7&lt;&gt;"", SUMPRODUCT(--($U$7:$U$107=1), --($T$7:$T$107=$T7), --($C7=$C$7:$C$107), --('Evidence střelců a nástřel'!$O7 &lt; 'Evidence střelců a nástřel'!$O$7:$O$107)), "")</f>
        <v>0</v>
      </c>
      <c r="E7" s="16">
        <f>IF($A7&lt;&gt;"",SUMPRODUCT(--($U$7:$U$107=1),--($T$7:$T$107=$T7),  --($C7=$C$7:$C$107), --($D7=$D$7:$D$107),--('Evidence střelců a nástřel'!$N7 &lt; 'Evidence střelců a nástřel'!$N$7:$N$107)),"")</f>
        <v>0</v>
      </c>
      <c r="F7" s="16">
        <f>IF($A7&lt;&gt;"",SUMPRODUCT(--($U$7:$U$107=1),--($T$7:$T$107=$T7), --($C7=$C$7:$C$107), --($D7=$D$7:$D$107),  --($E7=$E$7:$E$107), --('Evidence střelců a nástřel'!$M7 &lt; 'Evidence střelců a nástřel'!$M$7:$M$107)),"")</f>
        <v>0</v>
      </c>
      <c r="G7" s="16">
        <f>IF($A7&lt;&gt;"",SUMPRODUCT(--($U$7:$U$107=1),--($T$7:$T$107=$T7), --($C7=$C$7:$C$107), --($D7=$D$7:$D$107),  --($E7=$E$7:$E$107),--($F7=$F$7:$F$107), --('Evidence střelců a nástřel'!$L7 &lt; 'Evidence střelců a nástřel'!$L$7:$L$107)),"")</f>
        <v>0</v>
      </c>
      <c r="H7" s="16">
        <f>IF($A7&lt;&gt;"",SUMPRODUCT(--($U$7:$U$107=1),--($T$7:$T$107=$T7), --($C7=$C$7:$C$107), --($D7=$D$7:$D$107),  --($E7=$E$7:$E$107), --($F7=$F$7:$F$107), --($G7=$G$7:$G$107), --('Evidence střelců a nástřel'!$K7 &lt; 'Evidence střelců a nástřel'!$K$7:$K$107)),"")</f>
        <v>0</v>
      </c>
      <c r="I7" s="16">
        <f>IF($A7&lt;&gt;"",SUMPRODUCT(--($U$7:$U$107=1),--($T$7:$T$107=$T7),  --($C7=$C$7:$C$107), --($D7=$D$7:$D$107),  --($E7=$E$7:$E$107), --($F7=$F$7:$F$107), --($G7=$G$7:$G$107),  --($H7=$H$7:$H$107), --('Evidence střelců a nástřel'!$J7 &lt; 'Evidence střelců a nástřel'!$J$7:$J$107)),"")</f>
        <v>0</v>
      </c>
      <c r="J7" s="16">
        <f>IF($A7&lt;&gt;"",SUMPRODUCT(--($U$7:$U$107=1),--($T$7:$T$107=$T7),   --($C7=$C$7:$C$107), --($D7=$D$7:$D$107),  --($E7=$E$7:$E$107), --($F7=$F$7:$F$107), --($G7=$G$7:$G$107),  --($H7=$H$7:$H$107), --($I7=$I$7:$I$107), --('Evidence střelců a nástřel'!$I7 &lt; 'Evidence střelců a nástřel'!$I$7:$I$107)),"")</f>
        <v>0</v>
      </c>
      <c r="K7" s="16">
        <f>IF($A7&lt;&gt;"",SUMPRODUCT(--($U$7:$U$107=1),--($T$7:$T$107=$T7),  --($C7=$C$7:$C$107), --($D7=$D$7:$D$107),  --($E7=$E$7:$E$107), --($F7=$F$7:$F$107), --($G7=$G$7:$G$107),  --($H7=$H$7:$H$107), --($I7=$I$7:$I$107), --($J7=$J$7:$J$107), --('Evidence střelců a nástřel'!$H7 &lt; 'Evidence střelců a nástřel'!$H$7:$H$107)),"")</f>
        <v>0</v>
      </c>
      <c r="L7" s="16">
        <f>IF($A7&lt;&gt;"",SUMPRODUCT(--($U$7:$U$107=1),--($T$7:$T$107=$T7),   --($C7=$C$7:$C$107), --($D7=$D$7:$D$107),  --($E7=$E$7:$E$107), --($F7=$F$7:$F$107), --($G7=$G$7:$G$107),  --($H7=$H$7:$H$107), --($I7=$I$7:$I$107), --($J7=$J$7:$J$107), --($K7=$K$7:$K$107), --('Evidence střelců a nástřel'!$G7 &lt; 'Evidence střelců a nástřel'!$G$7:$G$107)),"")</f>
        <v>0</v>
      </c>
      <c r="M7" s="16">
        <f>IF($A7&lt;&gt;"",IF(AND(U7=0,Nastavení!$B$5="NE"), 1+SUMPRODUCT(--($A$7:$A$107&lt;&gt;""),--(T$7:$T$107=$T7), --($B7 &lt; $B$7:$B$107)), SUM($C7:$L7)),"")</f>
        <v>40</v>
      </c>
      <c r="N7" s="16">
        <f>IF($A7&lt;&gt;"", SUMPRODUCT(--($T$7:$T$107=$T7),--($M$7:$M$107=$M7), --('Evidence střelců a nástřel'!$Q7 &lt; 'Evidence střelců a nástřel'!$Q$7:$Q$107)), "")</f>
        <v>0</v>
      </c>
      <c r="O7" s="16">
        <f>IF(A7&lt;&gt;"", $N7+$M7,"")</f>
        <v>40</v>
      </c>
      <c r="P7" s="16">
        <f>IF($A7&lt;&gt;"", IF(ISNA(VLOOKUP($T7,Nastavení!$B$10:$D$22,3,FALSE)),$O7,  $O7 + VLOOKUP('Evidence střelců a nástřel'!$C7,Nastavení!$B$10:$D$22,3,FALSE)), "")</f>
        <v>40</v>
      </c>
      <c r="Q7" s="16">
        <f>IF($A7 &lt;&gt;"", COUNTIF($P$7:$P7, $P7) -1, "")</f>
        <v>0</v>
      </c>
      <c r="R7" s="16">
        <f t="shared" ref="R7:R38" si="1">IF($A7&lt;&gt;"", $P7+$Q7, "")</f>
        <v>40</v>
      </c>
      <c r="S7" s="16">
        <f>IF($A7&lt;&gt;"",  SUMPRODUCT(--('Evidence střelců a nástřel'!$A$7:$A$107&lt;&gt;""),--($T$7:$T$107&lt;&gt;"MZ"),--($T$7:$T$107=$T7),--('Evidence střelců a nástřel'!$S$7:$S$107='Evidence střelců a nástřel'!$S7)),"")</f>
        <v>1</v>
      </c>
      <c r="T7" s="16">
        <f>IF( $A7&lt;&gt;"",IF(Nastavení!$B$4="NE", 'Evidence střelců a nástřel'!$C7,""),"")</f>
        <v>0</v>
      </c>
      <c r="U7" s="16">
        <f>IF($A7&lt;&gt;"", IF(OR('Evidence střelců a nástřel'!$P7="",Nastavení!$B$5="ANO"),1,0),"")</f>
        <v>1</v>
      </c>
    </row>
    <row r="8" spans="1:21">
      <c r="A8" s="16">
        <f>'Evidence střelců a nástřel'!$A8</f>
        <v>2</v>
      </c>
      <c r="B8" s="16">
        <f>IF($A8&lt;&gt;"", SUM('Evidence střelců a nástřel'!$F8:$O8)  +  IF(Nastavení!$B$5 = "NE", 'Evidence střelců a nástřel'!$P8, 0),"")</f>
        <v>22</v>
      </c>
      <c r="C8" s="16">
        <f t="shared" si="0"/>
        <v>39</v>
      </c>
      <c r="D8" s="16">
        <f>IF($A8&lt;&gt;"", SUMPRODUCT(--($U$7:$U$107=1), --($T$7:$T$107=$T8), --($C8=$C$7:$C$107), --('Evidence střelců a nástřel'!$O8 &lt; 'Evidence střelců a nástřel'!$O$7:$O$107)), "")</f>
        <v>0</v>
      </c>
      <c r="E8" s="16">
        <f>IF($A8&lt;&gt;"",SUMPRODUCT(--($U$7:$U$107=1),--($T$7:$T$107=$T8),  --($C8=$C$7:$C$107), --($D8=$D$7:$D$107),--('Evidence střelců a nástřel'!$N8 &lt; 'Evidence střelců a nástřel'!$N$7:$N$107)),"")</f>
        <v>0</v>
      </c>
      <c r="F8" s="16">
        <f>IF($A8&lt;&gt;"",SUMPRODUCT(--($U$7:$U$107=1),--($T$7:$T$107=$T8), --($C8=$C$7:$C$107), --($D8=$D$7:$D$107),  --($E8=$E$7:$E$107), --('Evidence střelců a nástřel'!$M8 &lt; 'Evidence střelců a nástřel'!$M$7:$M$107)),"")</f>
        <v>0</v>
      </c>
      <c r="G8" s="16">
        <f>IF($A8&lt;&gt;"",SUMPRODUCT(--($U$7:$U$107=1),--($T$7:$T$107=$T8), --($C8=$C$7:$C$107), --($D8=$D$7:$D$107),  --($E8=$E$7:$E$107),--($F8=$F$7:$F$107), --('Evidence střelců a nástřel'!$L8 &lt; 'Evidence střelců a nástřel'!$L$7:$L$107)),"")</f>
        <v>0</v>
      </c>
      <c r="H8" s="16">
        <f>IF($A8&lt;&gt;"",SUMPRODUCT(--($U$7:$U$107=1),--($T$7:$T$107=$T8), --($C8=$C$7:$C$107), --($D8=$D$7:$D$107),  --($E8=$E$7:$E$107), --($F8=$F$7:$F$107), --($G8=$G$7:$G$107), --('Evidence střelců a nástřel'!$K8 &lt; 'Evidence střelců a nástřel'!$K$7:$K$107)),"")</f>
        <v>0</v>
      </c>
      <c r="I8" s="16">
        <f>IF($A8&lt;&gt;"",SUMPRODUCT(--($U$7:$U$107=1),--($T$7:$T$107=$T8),  --($C8=$C$7:$C$107), --($D8=$D$7:$D$107),  --($E8=$E$7:$E$107), --($F8=$F$7:$F$107), --($G8=$G$7:$G$107),  --($H8=$H$7:$H$107), --('Evidence střelců a nástřel'!$J8 &lt; 'Evidence střelců a nástřel'!$J$7:$J$107)),"")</f>
        <v>0</v>
      </c>
      <c r="J8" s="16">
        <f>IF($A8&lt;&gt;"",SUMPRODUCT(--($U$7:$U$107=1),--($T$7:$T$107=$T8),   --($C8=$C$7:$C$107), --($D8=$D$7:$D$107),  --($E8=$E$7:$E$107), --($F8=$F$7:$F$107), --($G8=$G$7:$G$107),  --($H8=$H$7:$H$107), --($I8=$I$7:$I$107), --('Evidence střelců a nástřel'!$I8 &lt; 'Evidence střelců a nástřel'!$I$7:$I$107)),"")</f>
        <v>0</v>
      </c>
      <c r="K8" s="16">
        <f>IF($A8&lt;&gt;"",SUMPRODUCT(--($U$7:$U$107=1),--($T$7:$T$107=$T8),  --($C8=$C$7:$C$107), --($D8=$D$7:$D$107),  --($E8=$E$7:$E$107), --($F8=$F$7:$F$107), --($G8=$G$7:$G$107),  --($H8=$H$7:$H$107), --($I8=$I$7:$I$107), --($J8=$J$7:$J$107), --('Evidence střelců a nástřel'!$H8 &lt; 'Evidence střelců a nástřel'!$H$7:$H$107)),"")</f>
        <v>0</v>
      </c>
      <c r="L8" s="16">
        <f>IF($A8&lt;&gt;"",SUMPRODUCT(--($U$7:$U$107=1),--($T$7:$T$107=$T8),   --($C8=$C$7:$C$107), --($D8=$D$7:$D$107),  --($E8=$E$7:$E$107), --($F8=$F$7:$F$107), --($G8=$G$7:$G$107),  --($H8=$H$7:$H$107), --($I8=$I$7:$I$107), --($J8=$J$7:$J$107), --($K8=$K$7:$K$107), --('Evidence střelců a nástřel'!$G8 &lt; 'Evidence střelců a nástřel'!$G$7:$G$107)),"")</f>
        <v>0</v>
      </c>
      <c r="M8" s="16">
        <f>IF($A8&lt;&gt;"",IF(AND(U8=0,Nastavení!$B$5="NE"), 1+SUMPRODUCT(--($A$7:$A$107&lt;&gt;""),--(T$7:$T$107=$T8), --($B8 &lt; $B$7:$B$107)), SUM($C8:$L8)),"")</f>
        <v>39</v>
      </c>
      <c r="N8" s="16">
        <f>IF($A8&lt;&gt;"", SUMPRODUCT(--($T$7:$T$107=$T8),--($M$7:$M$107=$M8), --('Evidence střelců a nástřel'!$Q8 &lt; 'Evidence střelců a nástřel'!$Q$7:$Q$107)), "")</f>
        <v>0</v>
      </c>
      <c r="O8" s="16">
        <f t="shared" ref="O8:O71" si="2">IF(A8&lt;&gt;"", $N8+$M8,"")</f>
        <v>39</v>
      </c>
      <c r="P8" s="16">
        <f>IF($A8&lt;&gt;"", IF(ISNA(VLOOKUP($T8,Nastavení!$B$10:$D$22,3,FALSE)),$O8,  $O8 + VLOOKUP('Evidence střelců a nástřel'!$C8,Nastavení!$B$10:$D$22,3,FALSE)), "")</f>
        <v>39</v>
      </c>
      <c r="Q8" s="16">
        <f>IF($A8 &lt;&gt;"", COUNTIF($P$7:$P8, $P8) -1, "")</f>
        <v>0</v>
      </c>
      <c r="R8" s="16">
        <f t="shared" si="1"/>
        <v>39</v>
      </c>
      <c r="S8" s="16">
        <f>IF($A8&lt;&gt;"",  SUMPRODUCT(--('Evidence střelců a nástřel'!$A$7:$A$107&lt;&gt;""),--($T$7:$T$107&lt;&gt;"MZ"),--($T$7:$T$107=$T8),--('Evidence střelců a nástřel'!$S$7:$S$107='Evidence střelců a nástřel'!$S8)),"")</f>
        <v>1</v>
      </c>
      <c r="T8" s="16">
        <f>IF( $A8&lt;&gt;"",IF(Nastavení!$B$4="NE", 'Evidence střelců a nástřel'!$C8,""),"")</f>
        <v>0</v>
      </c>
      <c r="U8" s="16">
        <f>IF($A8&lt;&gt;"", IF(OR('Evidence střelců a nástřel'!$P8="",Nastavení!$B$5="ANO"),1,0),"")</f>
        <v>1</v>
      </c>
    </row>
    <row r="9" spans="1:21">
      <c r="A9" s="16">
        <f>'Evidence střelců a nástřel'!$A9</f>
        <v>3</v>
      </c>
      <c r="B9" s="16">
        <f>IF($A9&lt;&gt;"", SUM('Evidence střelců a nástřel'!$F9:$O9)  +  IF(Nastavení!$B$5 = "NE", 'Evidence střelců a nástřel'!$P9, 0),"")</f>
        <v>49</v>
      </c>
      <c r="C9" s="16">
        <f t="shared" si="0"/>
        <v>9</v>
      </c>
      <c r="D9" s="16">
        <f>IF($A9&lt;&gt;"", SUMPRODUCT(--($U$7:$U$107=1), --($T$7:$T$107=$T9), --($C9=$C$7:$C$107), --('Evidence střelců a nástřel'!$O9 &lt; 'Evidence střelců a nástřel'!$O$7:$O$107)), "")</f>
        <v>1</v>
      </c>
      <c r="E9" s="16">
        <f>IF($A9&lt;&gt;"",SUMPRODUCT(--($U$7:$U$107=1),--($T$7:$T$107=$T9),  --($C9=$C$7:$C$107), --($D9=$D$7:$D$107),--('Evidence střelců a nástřel'!$N9 &lt; 'Evidence střelců a nástřel'!$N$7:$N$107)),"")</f>
        <v>0</v>
      </c>
      <c r="F9" s="16">
        <f>IF($A9&lt;&gt;"",SUMPRODUCT(--($U$7:$U$107=1),--($T$7:$T$107=$T9), --($C9=$C$7:$C$107), --($D9=$D$7:$D$107),  --($E9=$E$7:$E$107), --('Evidence střelců a nástřel'!$M9 &lt; 'Evidence střelců a nástřel'!$M$7:$M$107)),"")</f>
        <v>0</v>
      </c>
      <c r="G9" s="16">
        <f>IF($A9&lt;&gt;"",SUMPRODUCT(--($U$7:$U$107=1),--($T$7:$T$107=$T9), --($C9=$C$7:$C$107), --($D9=$D$7:$D$107),  --($E9=$E$7:$E$107),--($F9=$F$7:$F$107), --('Evidence střelců a nástřel'!$L9 &lt; 'Evidence střelců a nástřel'!$L$7:$L$107)),"")</f>
        <v>0</v>
      </c>
      <c r="H9" s="16">
        <f>IF($A9&lt;&gt;"",SUMPRODUCT(--($U$7:$U$107=1),--($T$7:$T$107=$T9), --($C9=$C$7:$C$107), --($D9=$D$7:$D$107),  --($E9=$E$7:$E$107), --($F9=$F$7:$F$107), --($G9=$G$7:$G$107), --('Evidence střelců a nástřel'!$K9 &lt; 'Evidence střelců a nástřel'!$K$7:$K$107)),"")</f>
        <v>0</v>
      </c>
      <c r="I9" s="16">
        <f>IF($A9&lt;&gt;"",SUMPRODUCT(--($U$7:$U$107=1),--($T$7:$T$107=$T9),  --($C9=$C$7:$C$107), --($D9=$D$7:$D$107),  --($E9=$E$7:$E$107), --($F9=$F$7:$F$107), --($G9=$G$7:$G$107),  --($H9=$H$7:$H$107), --('Evidence střelců a nástřel'!$J9 &lt; 'Evidence střelců a nástřel'!$J$7:$J$107)),"")</f>
        <v>0</v>
      </c>
      <c r="J9" s="16">
        <f>IF($A9&lt;&gt;"",SUMPRODUCT(--($U$7:$U$107=1),--($T$7:$T$107=$T9),   --($C9=$C$7:$C$107), --($D9=$D$7:$D$107),  --($E9=$E$7:$E$107), --($F9=$F$7:$F$107), --($G9=$G$7:$G$107),  --($H9=$H$7:$H$107), --($I9=$I$7:$I$107), --('Evidence střelců a nástřel'!$I9 &lt; 'Evidence střelců a nástřel'!$I$7:$I$107)),"")</f>
        <v>0</v>
      </c>
      <c r="K9" s="16">
        <f>IF($A9&lt;&gt;"",SUMPRODUCT(--($U$7:$U$107=1),--($T$7:$T$107=$T9),  --($C9=$C$7:$C$107), --($D9=$D$7:$D$107),  --($E9=$E$7:$E$107), --($F9=$F$7:$F$107), --($G9=$G$7:$G$107),  --($H9=$H$7:$H$107), --($I9=$I$7:$I$107), --($J9=$J$7:$J$107), --('Evidence střelců a nástřel'!$H9 &lt; 'Evidence střelců a nástřel'!$H$7:$H$107)),"")</f>
        <v>0</v>
      </c>
      <c r="L9" s="16">
        <f>IF($A9&lt;&gt;"",SUMPRODUCT(--($U$7:$U$107=1),--($T$7:$T$107=$T9),   --($C9=$C$7:$C$107), --($D9=$D$7:$D$107),  --($E9=$E$7:$E$107), --($F9=$F$7:$F$107), --($G9=$G$7:$G$107),  --($H9=$H$7:$H$107), --($I9=$I$7:$I$107), --($J9=$J$7:$J$107), --($K9=$K$7:$K$107), --('Evidence střelců a nástřel'!$G9 &lt; 'Evidence střelců a nástřel'!$G$7:$G$107)),"")</f>
        <v>0</v>
      </c>
      <c r="M9" s="16">
        <f>IF($A9&lt;&gt;"",IF(AND(U9=0,Nastavení!$B$5="NE"), 1+SUMPRODUCT(--($A$7:$A$107&lt;&gt;""),--(T$7:$T$107=$T9), --($B9 &lt; $B$7:$B$107)), SUM($C9:$L9)),"")</f>
        <v>10</v>
      </c>
      <c r="N9" s="16">
        <f>IF($A9&lt;&gt;"", SUMPRODUCT(--($T$7:$T$107=$T9),--($M$7:$M$107=$M9), --('Evidence střelců a nástřel'!$Q9 &lt; 'Evidence střelců a nástřel'!$Q$7:$Q$107)), "")</f>
        <v>0</v>
      </c>
      <c r="O9" s="16">
        <f t="shared" si="2"/>
        <v>10</v>
      </c>
      <c r="P9" s="16">
        <f>IF($A9&lt;&gt;"", IF(ISNA(VLOOKUP($T9,Nastavení!$B$10:$D$22,3,FALSE)),$O9,  $O9 + VLOOKUP('Evidence střelců a nástřel'!$C9,Nastavení!$B$10:$D$22,3,FALSE)), "")</f>
        <v>10</v>
      </c>
      <c r="Q9" s="16">
        <f>IF($A9 &lt;&gt;"", COUNTIF($P$7:$P9, $P9) -1, "")</f>
        <v>0</v>
      </c>
      <c r="R9" s="16">
        <f t="shared" si="1"/>
        <v>10</v>
      </c>
      <c r="S9" s="16">
        <f>IF($A9&lt;&gt;"",  SUMPRODUCT(--('Evidence střelců a nástřel'!$A$7:$A$107&lt;&gt;""),--($T$7:$T$107&lt;&gt;"MZ"),--($T$7:$T$107=$T9),--('Evidence střelců a nástřel'!$S$7:$S$107='Evidence střelců a nástřel'!$S9)),"")</f>
        <v>1</v>
      </c>
      <c r="T9" s="16">
        <f>IF( $A9&lt;&gt;"",IF(Nastavení!$B$4="NE", 'Evidence střelců a nástřel'!$C9,""),"")</f>
        <v>0</v>
      </c>
      <c r="U9" s="16">
        <f>IF($A9&lt;&gt;"", IF(OR('Evidence střelců a nástřel'!$P9="",Nastavení!$B$5="ANO"),1,0),"")</f>
        <v>1</v>
      </c>
    </row>
    <row r="10" spans="1:21">
      <c r="A10" s="16">
        <f>'Evidence střelců a nástřel'!$A10</f>
        <v>4</v>
      </c>
      <c r="B10" s="16">
        <f>IF($A10&lt;&gt;"", SUM('Evidence střelců a nástřel'!$F10:$O10)  +  IF(Nastavení!$B$5 = "NE", 'Evidence střelců a nástřel'!$P10, 0),"")</f>
        <v>28</v>
      </c>
      <c r="C10" s="16">
        <f t="shared" si="0"/>
        <v>38</v>
      </c>
      <c r="D10" s="16">
        <f>IF($A10&lt;&gt;"", SUMPRODUCT(--($U$7:$U$107=1), --($T$7:$T$107=$T10), --($C10=$C$7:$C$107), --('Evidence střelců a nástřel'!$O10 &lt; 'Evidence střelců a nástřel'!$O$7:$O$107)), "")</f>
        <v>0</v>
      </c>
      <c r="E10" s="16">
        <f>IF($A10&lt;&gt;"",SUMPRODUCT(--($U$7:$U$107=1),--($T$7:$T$107=$T10),  --($C10=$C$7:$C$107), --($D10=$D$7:$D$107),--('Evidence střelců a nástřel'!$N10 &lt; 'Evidence střelců a nástřel'!$N$7:$N$107)),"")</f>
        <v>0</v>
      </c>
      <c r="F10" s="16">
        <f>IF($A10&lt;&gt;"",SUMPRODUCT(--($U$7:$U$107=1),--($T$7:$T$107=$T10), --($C10=$C$7:$C$107), --($D10=$D$7:$D$107),  --($E10=$E$7:$E$107), --('Evidence střelců a nástřel'!$M10 &lt; 'Evidence střelců a nástřel'!$M$7:$M$107)),"")</f>
        <v>0</v>
      </c>
      <c r="G10" s="16">
        <f>IF($A10&lt;&gt;"",SUMPRODUCT(--($U$7:$U$107=1),--($T$7:$T$107=$T10), --($C10=$C$7:$C$107), --($D10=$D$7:$D$107),  --($E10=$E$7:$E$107),--($F10=$F$7:$F$107), --('Evidence střelců a nástřel'!$L10 &lt; 'Evidence střelců a nástřel'!$L$7:$L$107)),"")</f>
        <v>0</v>
      </c>
      <c r="H10" s="16">
        <f>IF($A10&lt;&gt;"",SUMPRODUCT(--($U$7:$U$107=1),--($T$7:$T$107=$T10), --($C10=$C$7:$C$107), --($D10=$D$7:$D$107),  --($E10=$E$7:$E$107), --($F10=$F$7:$F$107), --($G10=$G$7:$G$107), --('Evidence střelců a nástřel'!$K10 &lt; 'Evidence střelců a nástřel'!$K$7:$K$107)),"")</f>
        <v>0</v>
      </c>
      <c r="I10" s="16">
        <f>IF($A10&lt;&gt;"",SUMPRODUCT(--($U$7:$U$107=1),--($T$7:$T$107=$T10),  --($C10=$C$7:$C$107), --($D10=$D$7:$D$107),  --($E10=$E$7:$E$107), --($F10=$F$7:$F$107), --($G10=$G$7:$G$107),  --($H10=$H$7:$H$107), --('Evidence střelců a nástřel'!$J10 &lt; 'Evidence střelců a nástřel'!$J$7:$J$107)),"")</f>
        <v>0</v>
      </c>
      <c r="J10" s="16">
        <f>IF($A10&lt;&gt;"",SUMPRODUCT(--($U$7:$U$107=1),--($T$7:$T$107=$T10),   --($C10=$C$7:$C$107), --($D10=$D$7:$D$107),  --($E10=$E$7:$E$107), --($F10=$F$7:$F$107), --($G10=$G$7:$G$107),  --($H10=$H$7:$H$107), --($I10=$I$7:$I$107), --('Evidence střelců a nástřel'!$I10 &lt; 'Evidence střelců a nástřel'!$I$7:$I$107)),"")</f>
        <v>0</v>
      </c>
      <c r="K10" s="16">
        <f>IF($A10&lt;&gt;"",SUMPRODUCT(--($U$7:$U$107=1),--($T$7:$T$107=$T10),  --($C10=$C$7:$C$107), --($D10=$D$7:$D$107),  --($E10=$E$7:$E$107), --($F10=$F$7:$F$107), --($G10=$G$7:$G$107),  --($H10=$H$7:$H$107), --($I10=$I$7:$I$107), --($J10=$J$7:$J$107), --('Evidence střelců a nástřel'!$H10 &lt; 'Evidence střelců a nástřel'!$H$7:$H$107)),"")</f>
        <v>0</v>
      </c>
      <c r="L10" s="16">
        <f>IF($A10&lt;&gt;"",SUMPRODUCT(--($U$7:$U$107=1),--($T$7:$T$107=$T10),   --($C10=$C$7:$C$107), --($D10=$D$7:$D$107),  --($E10=$E$7:$E$107), --($F10=$F$7:$F$107), --($G10=$G$7:$G$107),  --($H10=$H$7:$H$107), --($I10=$I$7:$I$107), --($J10=$J$7:$J$107), --($K10=$K$7:$K$107), --('Evidence střelců a nástřel'!$G10 &lt; 'Evidence střelců a nástřel'!$G$7:$G$107)),"")</f>
        <v>0</v>
      </c>
      <c r="M10" s="16">
        <f>IF($A10&lt;&gt;"",IF(AND(U10=0,Nastavení!$B$5="NE"), 1+SUMPRODUCT(--($A$7:$A$107&lt;&gt;""),--(T$7:$T$107=$T10), --($B10 &lt; $B$7:$B$107)), SUM($C10:$L10)),"")</f>
        <v>38</v>
      </c>
      <c r="N10" s="16">
        <f>IF($A10&lt;&gt;"", SUMPRODUCT(--($T$7:$T$107=$T10),--($M$7:$M$107=$M10), --('Evidence střelců a nástřel'!$Q10 &lt; 'Evidence střelců a nástřel'!$Q$7:$Q$107)), "")</f>
        <v>0</v>
      </c>
      <c r="O10" s="16">
        <f t="shared" si="2"/>
        <v>38</v>
      </c>
      <c r="P10" s="16">
        <f>IF($A10&lt;&gt;"", IF(ISNA(VLOOKUP($T10,Nastavení!$B$10:$D$22,3,FALSE)),$O10,  $O10 + VLOOKUP('Evidence střelců a nástřel'!$C10,Nastavení!$B$10:$D$22,3,FALSE)), "")</f>
        <v>38</v>
      </c>
      <c r="Q10" s="16">
        <f>IF($A10 &lt;&gt;"", COUNTIF($P$7:$P10, $P10) -1, "")</f>
        <v>0</v>
      </c>
      <c r="R10" s="16">
        <f t="shared" si="1"/>
        <v>38</v>
      </c>
      <c r="S10" s="16">
        <f>IF($A10&lt;&gt;"",  SUMPRODUCT(--('Evidence střelců a nástřel'!$A$7:$A$107&lt;&gt;""),--($T$7:$T$107&lt;&gt;"MZ"),--($T$7:$T$107=$T10),--('Evidence střelců a nástřel'!$S$7:$S$107='Evidence střelců a nástřel'!$S10)),"")</f>
        <v>1</v>
      </c>
      <c r="T10" s="16">
        <f>IF( $A10&lt;&gt;"",IF(Nastavení!$B$4="NE", 'Evidence střelců a nástřel'!$C10,""),"")</f>
        <v>0</v>
      </c>
      <c r="U10" s="16">
        <f>IF($A10&lt;&gt;"", IF(OR('Evidence střelců a nástřel'!$P10="",Nastavení!$B$5="ANO"),1,0),"")</f>
        <v>1</v>
      </c>
    </row>
    <row r="11" spans="1:21">
      <c r="A11" s="16">
        <f>'Evidence střelců a nástřel'!$A11</f>
        <v>5</v>
      </c>
      <c r="B11" s="16">
        <f>IF($A11&lt;&gt;"", SUM('Evidence střelců a nástřel'!$F11:$O11)  +  IF(Nastavení!$B$5 = "NE", 'Evidence střelců a nástřel'!$P11, 0),"")</f>
        <v>36</v>
      </c>
      <c r="C11" s="16">
        <f t="shared" si="0"/>
        <v>31</v>
      </c>
      <c r="D11" s="16">
        <f>IF($A11&lt;&gt;"", SUMPRODUCT(--($U$7:$U$107=1), --($T$7:$T$107=$T11), --($C11=$C$7:$C$107), --('Evidence střelců a nástřel'!$O11 &lt; 'Evidence střelců a nástřel'!$O$7:$O$107)), "")</f>
        <v>1</v>
      </c>
      <c r="E11" s="16">
        <f>IF($A11&lt;&gt;"",SUMPRODUCT(--($U$7:$U$107=1),--($T$7:$T$107=$T11),  --($C11=$C$7:$C$107), --($D11=$D$7:$D$107),--('Evidence střelců a nástřel'!$N11 &lt; 'Evidence střelců a nástřel'!$N$7:$N$107)),"")</f>
        <v>0</v>
      </c>
      <c r="F11" s="16">
        <f>IF($A11&lt;&gt;"",SUMPRODUCT(--($U$7:$U$107=1),--($T$7:$T$107=$T11), --($C11=$C$7:$C$107), --($D11=$D$7:$D$107),  --($E11=$E$7:$E$107), --('Evidence střelců a nástřel'!$M11 &lt; 'Evidence střelců a nástřel'!$M$7:$M$107)),"")</f>
        <v>0</v>
      </c>
      <c r="G11" s="16">
        <f>IF($A11&lt;&gt;"",SUMPRODUCT(--($U$7:$U$107=1),--($T$7:$T$107=$T11), --($C11=$C$7:$C$107), --($D11=$D$7:$D$107),  --($E11=$E$7:$E$107),--($F11=$F$7:$F$107), --('Evidence střelců a nástřel'!$L11 &lt; 'Evidence střelců a nástřel'!$L$7:$L$107)),"")</f>
        <v>0</v>
      </c>
      <c r="H11" s="16">
        <f>IF($A11&lt;&gt;"",SUMPRODUCT(--($U$7:$U$107=1),--($T$7:$T$107=$T11), --($C11=$C$7:$C$107), --($D11=$D$7:$D$107),  --($E11=$E$7:$E$107), --($F11=$F$7:$F$107), --($G11=$G$7:$G$107), --('Evidence střelců a nástřel'!$K11 &lt; 'Evidence střelců a nástřel'!$K$7:$K$107)),"")</f>
        <v>0</v>
      </c>
      <c r="I11" s="16">
        <f>IF($A11&lt;&gt;"",SUMPRODUCT(--($U$7:$U$107=1),--($T$7:$T$107=$T11),  --($C11=$C$7:$C$107), --($D11=$D$7:$D$107),  --($E11=$E$7:$E$107), --($F11=$F$7:$F$107), --($G11=$G$7:$G$107),  --($H11=$H$7:$H$107), --('Evidence střelců a nástřel'!$J11 &lt; 'Evidence střelců a nástřel'!$J$7:$J$107)),"")</f>
        <v>0</v>
      </c>
      <c r="J11" s="16">
        <f>IF($A11&lt;&gt;"",SUMPRODUCT(--($U$7:$U$107=1),--($T$7:$T$107=$T11),   --($C11=$C$7:$C$107), --($D11=$D$7:$D$107),  --($E11=$E$7:$E$107), --($F11=$F$7:$F$107), --($G11=$G$7:$G$107),  --($H11=$H$7:$H$107), --($I11=$I$7:$I$107), --('Evidence střelců a nástřel'!$I11 &lt; 'Evidence střelců a nástřel'!$I$7:$I$107)),"")</f>
        <v>0</v>
      </c>
      <c r="K11" s="16">
        <f>IF($A11&lt;&gt;"",SUMPRODUCT(--($U$7:$U$107=1),--($T$7:$T$107=$T11),  --($C11=$C$7:$C$107), --($D11=$D$7:$D$107),  --($E11=$E$7:$E$107), --($F11=$F$7:$F$107), --($G11=$G$7:$G$107),  --($H11=$H$7:$H$107), --($I11=$I$7:$I$107), --($J11=$J$7:$J$107), --('Evidence střelců a nástřel'!$H11 &lt; 'Evidence střelců a nástřel'!$H$7:$H$107)),"")</f>
        <v>0</v>
      </c>
      <c r="L11" s="16">
        <f>IF($A11&lt;&gt;"",SUMPRODUCT(--($U$7:$U$107=1),--($T$7:$T$107=$T11),   --($C11=$C$7:$C$107), --($D11=$D$7:$D$107),  --($E11=$E$7:$E$107), --($F11=$F$7:$F$107), --($G11=$G$7:$G$107),  --($H11=$H$7:$H$107), --($I11=$I$7:$I$107), --($J11=$J$7:$J$107), --($K11=$K$7:$K$107), --('Evidence střelců a nástřel'!$G11 &lt; 'Evidence střelců a nástřel'!$G$7:$G$107)),"")</f>
        <v>0</v>
      </c>
      <c r="M11" s="16">
        <f>IF($A11&lt;&gt;"",IF(AND(U11=0,Nastavení!$B$5="NE"), 1+SUMPRODUCT(--($A$7:$A$107&lt;&gt;""),--(T$7:$T$107=$T11), --($B11 &lt; $B$7:$B$107)), SUM($C11:$L11)),"")</f>
        <v>32</v>
      </c>
      <c r="N11" s="16">
        <f>IF($A11&lt;&gt;"", SUMPRODUCT(--($T$7:$T$107=$T11),--($M$7:$M$107=$M11), --('Evidence střelců a nástřel'!$Q11 &lt; 'Evidence střelců a nástřel'!$Q$7:$Q$107)), "")</f>
        <v>0</v>
      </c>
      <c r="O11" s="16">
        <f t="shared" si="2"/>
        <v>32</v>
      </c>
      <c r="P11" s="16">
        <f>IF($A11&lt;&gt;"", IF(ISNA(VLOOKUP($T11,Nastavení!$B$10:$D$22,3,FALSE)),$O11,  $O11 + VLOOKUP('Evidence střelců a nástřel'!$C11,Nastavení!$B$10:$D$22,3,FALSE)), "")</f>
        <v>32</v>
      </c>
      <c r="Q11" s="16">
        <f>IF($A11 &lt;&gt;"", COUNTIF($P$7:$P11, $P11) -1, "")</f>
        <v>0</v>
      </c>
      <c r="R11" s="16">
        <f t="shared" si="1"/>
        <v>32</v>
      </c>
      <c r="S11" s="16">
        <f>IF($A11&lt;&gt;"",  SUMPRODUCT(--('Evidence střelců a nástřel'!$A$7:$A$107&lt;&gt;""),--($T$7:$T$107&lt;&gt;"MZ"),--($T$7:$T$107=$T11),--('Evidence střelců a nástřel'!$S$7:$S$107='Evidence střelců a nástřel'!$S11)),"")</f>
        <v>1</v>
      </c>
      <c r="T11" s="16">
        <f>IF( $A11&lt;&gt;"",IF(Nastavení!$B$4="NE", 'Evidence střelců a nástřel'!$C11,""),"")</f>
        <v>0</v>
      </c>
      <c r="U11" s="16">
        <f>IF($A11&lt;&gt;"", IF(OR('Evidence střelců a nástřel'!$P11="",Nastavení!$B$5="ANO"),1,0),"")</f>
        <v>1</v>
      </c>
    </row>
    <row r="12" spans="1:21">
      <c r="A12" s="16">
        <f>'Evidence střelců a nástřel'!$A12</f>
        <v>6</v>
      </c>
      <c r="B12" s="16">
        <f>IF($A12&lt;&gt;"", SUM('Evidence střelců a nástřel'!$F12:$O12)  +  IF(Nastavení!$B$5 = "NE", 'Evidence střelců a nástřel'!$P12, 0),"")</f>
        <v>48</v>
      </c>
      <c r="C12" s="16">
        <f t="shared" si="0"/>
        <v>12</v>
      </c>
      <c r="D12" s="16">
        <f>IF($A12&lt;&gt;"", SUMPRODUCT(--($U$7:$U$107=1), --($T$7:$T$107=$T12), --($C12=$C$7:$C$107), --('Evidence střelců a nástřel'!$O12 &lt; 'Evidence střelců a nástřel'!$O$7:$O$107)), "")</f>
        <v>1</v>
      </c>
      <c r="E12" s="16">
        <f>IF($A12&lt;&gt;"",SUMPRODUCT(--($U$7:$U$107=1),--($T$7:$T$107=$T12),  --($C12=$C$7:$C$107), --($D12=$D$7:$D$107),--('Evidence střelců a nástřel'!$N12 &lt; 'Evidence střelců a nástřel'!$N$7:$N$107)),"")</f>
        <v>1</v>
      </c>
      <c r="F12" s="16">
        <f>IF($A12&lt;&gt;"",SUMPRODUCT(--($U$7:$U$107=1),--($T$7:$T$107=$T12), --($C12=$C$7:$C$107), --($D12=$D$7:$D$107),  --($E12=$E$7:$E$107), --('Evidence střelců a nástřel'!$M12 &lt; 'Evidence střelců a nástřel'!$M$7:$M$107)),"")</f>
        <v>0</v>
      </c>
      <c r="G12" s="16">
        <f>IF($A12&lt;&gt;"",SUMPRODUCT(--($U$7:$U$107=1),--($T$7:$T$107=$T12), --($C12=$C$7:$C$107), --($D12=$D$7:$D$107),  --($E12=$E$7:$E$107),--($F12=$F$7:$F$107), --('Evidence střelců a nástřel'!$L12 &lt; 'Evidence střelců a nástřel'!$L$7:$L$107)),"")</f>
        <v>0</v>
      </c>
      <c r="H12" s="16">
        <f>IF($A12&lt;&gt;"",SUMPRODUCT(--($U$7:$U$107=1),--($T$7:$T$107=$T12), --($C12=$C$7:$C$107), --($D12=$D$7:$D$107),  --($E12=$E$7:$E$107), --($F12=$F$7:$F$107), --($G12=$G$7:$G$107), --('Evidence střelců a nástřel'!$K12 &lt; 'Evidence střelců a nástřel'!$K$7:$K$107)),"")</f>
        <v>0</v>
      </c>
      <c r="I12" s="16">
        <f>IF($A12&lt;&gt;"",SUMPRODUCT(--($U$7:$U$107=1),--($T$7:$T$107=$T12),  --($C12=$C$7:$C$107), --($D12=$D$7:$D$107),  --($E12=$E$7:$E$107), --($F12=$F$7:$F$107), --($G12=$G$7:$G$107),  --($H12=$H$7:$H$107), --('Evidence střelců a nástřel'!$J12 &lt; 'Evidence střelců a nástřel'!$J$7:$J$107)),"")</f>
        <v>0</v>
      </c>
      <c r="J12" s="16">
        <f>IF($A12&lt;&gt;"",SUMPRODUCT(--($U$7:$U$107=1),--($T$7:$T$107=$T12),   --($C12=$C$7:$C$107), --($D12=$D$7:$D$107),  --($E12=$E$7:$E$107), --($F12=$F$7:$F$107), --($G12=$G$7:$G$107),  --($H12=$H$7:$H$107), --($I12=$I$7:$I$107), --('Evidence střelců a nástřel'!$I12 &lt; 'Evidence střelců a nástřel'!$I$7:$I$107)),"")</f>
        <v>0</v>
      </c>
      <c r="K12" s="16">
        <f>IF($A12&lt;&gt;"",SUMPRODUCT(--($U$7:$U$107=1),--($T$7:$T$107=$T12),  --($C12=$C$7:$C$107), --($D12=$D$7:$D$107),  --($E12=$E$7:$E$107), --($F12=$F$7:$F$107), --($G12=$G$7:$G$107),  --($H12=$H$7:$H$107), --($I12=$I$7:$I$107), --($J12=$J$7:$J$107), --('Evidence střelců a nástřel'!$H12 &lt; 'Evidence střelců a nástřel'!$H$7:$H$107)),"")</f>
        <v>0</v>
      </c>
      <c r="L12" s="16">
        <f>IF($A12&lt;&gt;"",SUMPRODUCT(--($U$7:$U$107=1),--($T$7:$T$107=$T12),   --($C12=$C$7:$C$107), --($D12=$D$7:$D$107),  --($E12=$E$7:$E$107), --($F12=$F$7:$F$107), --($G12=$G$7:$G$107),  --($H12=$H$7:$H$107), --($I12=$I$7:$I$107), --($J12=$J$7:$J$107), --($K12=$K$7:$K$107), --('Evidence střelců a nástřel'!$G12 &lt; 'Evidence střelců a nástřel'!$G$7:$G$107)),"")</f>
        <v>0</v>
      </c>
      <c r="M12" s="16">
        <f>IF($A12&lt;&gt;"",IF(AND(U12=0,Nastavení!$B$5="NE"), 1+SUMPRODUCT(--($A$7:$A$107&lt;&gt;""),--(T$7:$T$107=$T12), --($B12 &lt; $B$7:$B$107)), SUM($C12:$L12)),"")</f>
        <v>14</v>
      </c>
      <c r="N12" s="16">
        <f>IF($A12&lt;&gt;"", SUMPRODUCT(--($T$7:$T$107=$T12),--($M$7:$M$107=$M12), --('Evidence střelců a nástřel'!$Q12 &lt; 'Evidence střelců a nástřel'!$Q$7:$Q$107)), "")</f>
        <v>0</v>
      </c>
      <c r="O12" s="16">
        <f t="shared" si="2"/>
        <v>14</v>
      </c>
      <c r="P12" s="16">
        <f>IF($A12&lt;&gt;"", IF(ISNA(VLOOKUP($T12,Nastavení!$B$10:$D$22,3,FALSE)),$O12,  $O12 + VLOOKUP('Evidence střelců a nástřel'!$C12,Nastavení!$B$10:$D$22,3,FALSE)), "")</f>
        <v>14</v>
      </c>
      <c r="Q12" s="16">
        <f>IF($A12 &lt;&gt;"", COUNTIF($P$7:$P12, $P12) -1, "")</f>
        <v>0</v>
      </c>
      <c r="R12" s="16">
        <f t="shared" si="1"/>
        <v>14</v>
      </c>
      <c r="S12" s="16">
        <f>IF($A12&lt;&gt;"",  SUMPRODUCT(--('Evidence střelců a nástřel'!$A$7:$A$107&lt;&gt;""),--($T$7:$T$107&lt;&gt;"MZ"),--($T$7:$T$107=$T12),--('Evidence střelců a nástřel'!$S$7:$S$107='Evidence střelců a nástřel'!$S12)),"")</f>
        <v>1</v>
      </c>
      <c r="T12" s="16">
        <f>IF( $A12&lt;&gt;"",IF(Nastavení!$B$4="NE", 'Evidence střelců a nástřel'!$C12,""),"")</f>
        <v>0</v>
      </c>
      <c r="U12" s="16">
        <f>IF($A12&lt;&gt;"", IF(OR('Evidence střelců a nástřel'!$P12="",Nastavení!$B$5="ANO"),1,0),"")</f>
        <v>1</v>
      </c>
    </row>
    <row r="13" spans="1:21">
      <c r="A13" s="16">
        <f>'Evidence střelců a nástřel'!$A13</f>
        <v>7</v>
      </c>
      <c r="B13" s="16">
        <f>IF($A13&lt;&gt;"", SUM('Evidence střelců a nástřel'!$F13:$O13)  +  IF(Nastavení!$B$5 = "NE", 'Evidence střelců a nástřel'!$P13, 0),"")</f>
        <v>50</v>
      </c>
      <c r="C13" s="16">
        <f t="shared" si="0"/>
        <v>6</v>
      </c>
      <c r="D13" s="16">
        <f>IF($A13&lt;&gt;"", SUMPRODUCT(--($U$7:$U$107=1), --($T$7:$T$107=$T13), --($C13=$C$7:$C$107), --('Evidence střelců a nástřel'!$O13 &lt; 'Evidence střelců a nástřel'!$O$7:$O$107)), "")</f>
        <v>2</v>
      </c>
      <c r="E13" s="16">
        <f>IF($A13&lt;&gt;"",SUMPRODUCT(--($U$7:$U$107=1),--($T$7:$T$107=$T13),  --($C13=$C$7:$C$107), --($D13=$D$7:$D$107),--('Evidence střelců a nástřel'!$N13 &lt; 'Evidence střelců a nástřel'!$N$7:$N$107)),"")</f>
        <v>0</v>
      </c>
      <c r="F13" s="16">
        <f>IF($A13&lt;&gt;"",SUMPRODUCT(--($U$7:$U$107=1),--($T$7:$T$107=$T13), --($C13=$C$7:$C$107), --($D13=$D$7:$D$107),  --($E13=$E$7:$E$107), --('Evidence střelců a nástřel'!$M13 &lt; 'Evidence střelců a nástřel'!$M$7:$M$107)),"")</f>
        <v>0</v>
      </c>
      <c r="G13" s="16">
        <f>IF($A13&lt;&gt;"",SUMPRODUCT(--($U$7:$U$107=1),--($T$7:$T$107=$T13), --($C13=$C$7:$C$107), --($D13=$D$7:$D$107),  --($E13=$E$7:$E$107),--($F13=$F$7:$F$107), --('Evidence střelců a nástřel'!$L13 &lt; 'Evidence střelců a nástřel'!$L$7:$L$107)),"")</f>
        <v>0</v>
      </c>
      <c r="H13" s="16">
        <f>IF($A13&lt;&gt;"",SUMPRODUCT(--($U$7:$U$107=1),--($T$7:$T$107=$T13), --($C13=$C$7:$C$107), --($D13=$D$7:$D$107),  --($E13=$E$7:$E$107), --($F13=$F$7:$F$107), --($G13=$G$7:$G$107), --('Evidence střelců a nástřel'!$K13 &lt; 'Evidence střelců a nástřel'!$K$7:$K$107)),"")</f>
        <v>0</v>
      </c>
      <c r="I13" s="16">
        <f>IF($A13&lt;&gt;"",SUMPRODUCT(--($U$7:$U$107=1),--($T$7:$T$107=$T13),  --($C13=$C$7:$C$107), --($D13=$D$7:$D$107),  --($E13=$E$7:$E$107), --($F13=$F$7:$F$107), --($G13=$G$7:$G$107),  --($H13=$H$7:$H$107), --('Evidence střelců a nástřel'!$J13 &lt; 'Evidence střelců a nástřel'!$J$7:$J$107)),"")</f>
        <v>0</v>
      </c>
      <c r="J13" s="16">
        <f>IF($A13&lt;&gt;"",SUMPRODUCT(--($U$7:$U$107=1),--($T$7:$T$107=$T13),   --($C13=$C$7:$C$107), --($D13=$D$7:$D$107),  --($E13=$E$7:$E$107), --($F13=$F$7:$F$107), --($G13=$G$7:$G$107),  --($H13=$H$7:$H$107), --($I13=$I$7:$I$107), --('Evidence střelců a nástřel'!$I13 &lt; 'Evidence střelců a nástřel'!$I$7:$I$107)),"")</f>
        <v>0</v>
      </c>
      <c r="K13" s="16">
        <f>IF($A13&lt;&gt;"",SUMPRODUCT(--($U$7:$U$107=1),--($T$7:$T$107=$T13),  --($C13=$C$7:$C$107), --($D13=$D$7:$D$107),  --($E13=$E$7:$E$107), --($F13=$F$7:$F$107), --($G13=$G$7:$G$107),  --($H13=$H$7:$H$107), --($I13=$I$7:$I$107), --($J13=$J$7:$J$107), --('Evidence střelců a nástřel'!$H13 &lt; 'Evidence střelců a nástřel'!$H$7:$H$107)),"")</f>
        <v>0</v>
      </c>
      <c r="L13" s="16">
        <f>IF($A13&lt;&gt;"",SUMPRODUCT(--($U$7:$U$107=1),--($T$7:$T$107=$T13),   --($C13=$C$7:$C$107), --($D13=$D$7:$D$107),  --($E13=$E$7:$E$107), --($F13=$F$7:$F$107), --($G13=$G$7:$G$107),  --($H13=$H$7:$H$107), --($I13=$I$7:$I$107), --($J13=$J$7:$J$107), --($K13=$K$7:$K$107), --('Evidence střelců a nástřel'!$G13 &lt; 'Evidence střelců a nástřel'!$G$7:$G$107)),"")</f>
        <v>0</v>
      </c>
      <c r="M13" s="16">
        <f>IF($A13&lt;&gt;"",IF(AND(U13=0,Nastavení!$B$5="NE"), 1+SUMPRODUCT(--($A$7:$A$107&lt;&gt;""),--(T$7:$T$107=$T13), --($B13 &lt; $B$7:$B$107)), SUM($C13:$L13)),"")</f>
        <v>8</v>
      </c>
      <c r="N13" s="16">
        <f>IF($A13&lt;&gt;"", SUMPRODUCT(--($T$7:$T$107=$T13),--($M$7:$M$107=$M13), --('Evidence střelců a nástřel'!$Q13 &lt; 'Evidence střelců a nástřel'!$Q$7:$Q$107)), "")</f>
        <v>0</v>
      </c>
      <c r="O13" s="16">
        <f t="shared" si="2"/>
        <v>8</v>
      </c>
      <c r="P13" s="16">
        <f>IF($A13&lt;&gt;"", IF(ISNA(VLOOKUP($T13,Nastavení!$B$10:$D$22,3,FALSE)),$O13,  $O13 + VLOOKUP('Evidence střelců a nástřel'!$C13,Nastavení!$B$10:$D$22,3,FALSE)), "")</f>
        <v>8</v>
      </c>
      <c r="Q13" s="16">
        <f>IF($A13 &lt;&gt;"", COUNTIF($P$7:$P13, $P13) -1, "")</f>
        <v>0</v>
      </c>
      <c r="R13" s="16">
        <f t="shared" si="1"/>
        <v>8</v>
      </c>
      <c r="S13" s="16">
        <f>IF($A13&lt;&gt;"",  SUMPRODUCT(--('Evidence střelců a nástřel'!$A$7:$A$107&lt;&gt;""),--($T$7:$T$107&lt;&gt;"MZ"),--($T$7:$T$107=$T13),--('Evidence střelců a nástřel'!$S$7:$S$107='Evidence střelců a nástřel'!$S13)),"")</f>
        <v>1</v>
      </c>
      <c r="T13" s="16">
        <f>IF( $A13&lt;&gt;"",IF(Nastavení!$B$4="NE", 'Evidence střelců a nástřel'!$C13,""),"")</f>
        <v>0</v>
      </c>
      <c r="U13" s="16">
        <f>IF($A13&lt;&gt;"", IF(OR('Evidence střelců a nástřel'!$P13="",Nastavení!$B$5="ANO"),1,0),"")</f>
        <v>1</v>
      </c>
    </row>
    <row r="14" spans="1:21">
      <c r="A14" s="16">
        <f>'Evidence střelců a nástřel'!$A14</f>
        <v>8</v>
      </c>
      <c r="B14" s="16">
        <f>IF($A14&lt;&gt;"", SUM('Evidence střelců a nástřel'!$F14:$O14)  +  IF(Nastavení!$B$5 = "NE", 'Evidence střelců a nástřel'!$P14, 0),"")</f>
        <v>30</v>
      </c>
      <c r="C14" s="16">
        <f t="shared" si="0"/>
        <v>37</v>
      </c>
      <c r="D14" s="16">
        <f>IF($A14&lt;&gt;"", SUMPRODUCT(--($U$7:$U$107=1), --($T$7:$T$107=$T14), --($C14=$C$7:$C$107), --('Evidence střelců a nástřel'!$O14 &lt; 'Evidence střelců a nástřel'!$O$7:$O$107)), "")</f>
        <v>0</v>
      </c>
      <c r="E14" s="16">
        <f>IF($A14&lt;&gt;"",SUMPRODUCT(--($U$7:$U$107=1),--($T$7:$T$107=$T14),  --($C14=$C$7:$C$107), --($D14=$D$7:$D$107),--('Evidence střelců a nástřel'!$N14 &lt; 'Evidence střelců a nástřel'!$N$7:$N$107)),"")</f>
        <v>0</v>
      </c>
      <c r="F14" s="16">
        <f>IF($A14&lt;&gt;"",SUMPRODUCT(--($U$7:$U$107=1),--($T$7:$T$107=$T14), --($C14=$C$7:$C$107), --($D14=$D$7:$D$107),  --($E14=$E$7:$E$107), --('Evidence střelců a nástřel'!$M14 &lt; 'Evidence střelců a nástřel'!$M$7:$M$107)),"")</f>
        <v>0</v>
      </c>
      <c r="G14" s="16">
        <f>IF($A14&lt;&gt;"",SUMPRODUCT(--($U$7:$U$107=1),--($T$7:$T$107=$T14), --($C14=$C$7:$C$107), --($D14=$D$7:$D$107),  --($E14=$E$7:$E$107),--($F14=$F$7:$F$107), --('Evidence střelců a nástřel'!$L14 &lt; 'Evidence střelců a nástřel'!$L$7:$L$107)),"")</f>
        <v>0</v>
      </c>
      <c r="H14" s="16">
        <f>IF($A14&lt;&gt;"",SUMPRODUCT(--($U$7:$U$107=1),--($T$7:$T$107=$T14), --($C14=$C$7:$C$107), --($D14=$D$7:$D$107),  --($E14=$E$7:$E$107), --($F14=$F$7:$F$107), --($G14=$G$7:$G$107), --('Evidence střelců a nástřel'!$K14 &lt; 'Evidence střelců a nástřel'!$K$7:$K$107)),"")</f>
        <v>0</v>
      </c>
      <c r="I14" s="16">
        <f>IF($A14&lt;&gt;"",SUMPRODUCT(--($U$7:$U$107=1),--($T$7:$T$107=$T14),  --($C14=$C$7:$C$107), --($D14=$D$7:$D$107),  --($E14=$E$7:$E$107), --($F14=$F$7:$F$107), --($G14=$G$7:$G$107),  --($H14=$H$7:$H$107), --('Evidence střelců a nástřel'!$J14 &lt; 'Evidence střelců a nástřel'!$J$7:$J$107)),"")</f>
        <v>0</v>
      </c>
      <c r="J14" s="16">
        <f>IF($A14&lt;&gt;"",SUMPRODUCT(--($U$7:$U$107=1),--($T$7:$T$107=$T14),   --($C14=$C$7:$C$107), --($D14=$D$7:$D$107),  --($E14=$E$7:$E$107), --($F14=$F$7:$F$107), --($G14=$G$7:$G$107),  --($H14=$H$7:$H$107), --($I14=$I$7:$I$107), --('Evidence střelců a nástřel'!$I14 &lt; 'Evidence střelců a nástřel'!$I$7:$I$107)),"")</f>
        <v>0</v>
      </c>
      <c r="K14" s="16">
        <f>IF($A14&lt;&gt;"",SUMPRODUCT(--($U$7:$U$107=1),--($T$7:$T$107=$T14),  --($C14=$C$7:$C$107), --($D14=$D$7:$D$107),  --($E14=$E$7:$E$107), --($F14=$F$7:$F$107), --($G14=$G$7:$G$107),  --($H14=$H$7:$H$107), --($I14=$I$7:$I$107), --($J14=$J$7:$J$107), --('Evidence střelců a nástřel'!$H14 &lt; 'Evidence střelců a nástřel'!$H$7:$H$107)),"")</f>
        <v>0</v>
      </c>
      <c r="L14" s="16">
        <f>IF($A14&lt;&gt;"",SUMPRODUCT(--($U$7:$U$107=1),--($T$7:$T$107=$T14),   --($C14=$C$7:$C$107), --($D14=$D$7:$D$107),  --($E14=$E$7:$E$107), --($F14=$F$7:$F$107), --($G14=$G$7:$G$107),  --($H14=$H$7:$H$107), --($I14=$I$7:$I$107), --($J14=$J$7:$J$107), --($K14=$K$7:$K$107), --('Evidence střelců a nástřel'!$G14 &lt; 'Evidence střelců a nástřel'!$G$7:$G$107)),"")</f>
        <v>0</v>
      </c>
      <c r="M14" s="16">
        <f>IF($A14&lt;&gt;"",IF(AND(U14=0,Nastavení!$B$5="NE"), 1+SUMPRODUCT(--($A$7:$A$107&lt;&gt;""),--(T$7:$T$107=$T14), --($B14 &lt; $B$7:$B$107)), SUM($C14:$L14)),"")</f>
        <v>37</v>
      </c>
      <c r="N14" s="16">
        <f>IF($A14&lt;&gt;"", SUMPRODUCT(--($T$7:$T$107=$T14),--($M$7:$M$107=$M14), --('Evidence střelců a nástřel'!$Q14 &lt; 'Evidence střelců a nástřel'!$Q$7:$Q$107)), "")</f>
        <v>0</v>
      </c>
      <c r="O14" s="16">
        <f t="shared" si="2"/>
        <v>37</v>
      </c>
      <c r="P14" s="16">
        <f>IF($A14&lt;&gt;"", IF(ISNA(VLOOKUP($T14,Nastavení!$B$10:$D$22,3,FALSE)),$O14,  $O14 + VLOOKUP('Evidence střelců a nástřel'!$C14,Nastavení!$B$10:$D$22,3,FALSE)), "")</f>
        <v>37</v>
      </c>
      <c r="Q14" s="16">
        <f>IF($A14 &lt;&gt;"", COUNTIF($P$7:$P14, $P14) -1, "")</f>
        <v>0</v>
      </c>
      <c r="R14" s="16">
        <f t="shared" si="1"/>
        <v>37</v>
      </c>
      <c r="S14" s="16">
        <f>IF($A14&lt;&gt;"",  SUMPRODUCT(--('Evidence střelců a nástřel'!$A$7:$A$107&lt;&gt;""),--($T$7:$T$107&lt;&gt;"MZ"),--($T$7:$T$107=$T14),--('Evidence střelců a nástřel'!$S$7:$S$107='Evidence střelců a nástřel'!$S14)),"")</f>
        <v>1</v>
      </c>
      <c r="T14" s="16">
        <f>IF( $A14&lt;&gt;"",IF(Nastavení!$B$4="NE", 'Evidence střelců a nástřel'!$C14,""),"")</f>
        <v>0</v>
      </c>
      <c r="U14" s="16">
        <f>IF($A14&lt;&gt;"", IF(OR('Evidence střelců a nástřel'!$P14="",Nastavení!$B$5="ANO"),1,0),"")</f>
        <v>1</v>
      </c>
    </row>
    <row r="15" spans="1:21">
      <c r="A15" s="16">
        <f>'Evidence střelců a nástřel'!$A15</f>
        <v>9</v>
      </c>
      <c r="B15" s="16">
        <f>IF($A15&lt;&gt;"", SUM('Evidence střelců a nástřel'!$F15:$O15)  +  IF(Nastavení!$B$5 = "NE", 'Evidence střelců a nástřel'!$P15, 0),"")</f>
        <v>37</v>
      </c>
      <c r="C15" s="16">
        <f t="shared" si="0"/>
        <v>30</v>
      </c>
      <c r="D15" s="16">
        <f>IF($A15&lt;&gt;"", SUMPRODUCT(--($U$7:$U$107=1), --($T$7:$T$107=$T15), --($C15=$C$7:$C$107), --('Evidence střelců a nástřel'!$O15 &lt; 'Evidence střelců a nástřel'!$O$7:$O$107)), "")</f>
        <v>0</v>
      </c>
      <c r="E15" s="16">
        <f>IF($A15&lt;&gt;"",SUMPRODUCT(--($U$7:$U$107=1),--($T$7:$T$107=$T15),  --($C15=$C$7:$C$107), --($D15=$D$7:$D$107),--('Evidence střelců a nástřel'!$N15 &lt; 'Evidence střelců a nástřel'!$N$7:$N$107)),"")</f>
        <v>0</v>
      </c>
      <c r="F15" s="16">
        <f>IF($A15&lt;&gt;"",SUMPRODUCT(--($U$7:$U$107=1),--($T$7:$T$107=$T15), --($C15=$C$7:$C$107), --($D15=$D$7:$D$107),  --($E15=$E$7:$E$107), --('Evidence střelců a nástřel'!$M15 &lt; 'Evidence střelců a nástřel'!$M$7:$M$107)),"")</f>
        <v>0</v>
      </c>
      <c r="G15" s="16">
        <f>IF($A15&lt;&gt;"",SUMPRODUCT(--($U$7:$U$107=1),--($T$7:$T$107=$T15), --($C15=$C$7:$C$107), --($D15=$D$7:$D$107),  --($E15=$E$7:$E$107),--($F15=$F$7:$F$107), --('Evidence střelců a nástřel'!$L15 &lt; 'Evidence střelců a nástřel'!$L$7:$L$107)),"")</f>
        <v>0</v>
      </c>
      <c r="H15" s="16">
        <f>IF($A15&lt;&gt;"",SUMPRODUCT(--($U$7:$U$107=1),--($T$7:$T$107=$T15), --($C15=$C$7:$C$107), --($D15=$D$7:$D$107),  --($E15=$E$7:$E$107), --($F15=$F$7:$F$107), --($G15=$G$7:$G$107), --('Evidence střelců a nástřel'!$K15 &lt; 'Evidence střelců a nástřel'!$K$7:$K$107)),"")</f>
        <v>0</v>
      </c>
      <c r="I15" s="16">
        <f>IF($A15&lt;&gt;"",SUMPRODUCT(--($U$7:$U$107=1),--($T$7:$T$107=$T15),  --($C15=$C$7:$C$107), --($D15=$D$7:$D$107),  --($E15=$E$7:$E$107), --($F15=$F$7:$F$107), --($G15=$G$7:$G$107),  --($H15=$H$7:$H$107), --('Evidence střelců a nástřel'!$J15 &lt; 'Evidence střelců a nástřel'!$J$7:$J$107)),"")</f>
        <v>0</v>
      </c>
      <c r="J15" s="16">
        <f>IF($A15&lt;&gt;"",SUMPRODUCT(--($U$7:$U$107=1),--($T$7:$T$107=$T15),   --($C15=$C$7:$C$107), --($D15=$D$7:$D$107),  --($E15=$E$7:$E$107), --($F15=$F$7:$F$107), --($G15=$G$7:$G$107),  --($H15=$H$7:$H$107), --($I15=$I$7:$I$107), --('Evidence střelců a nástřel'!$I15 &lt; 'Evidence střelců a nástřel'!$I$7:$I$107)),"")</f>
        <v>0</v>
      </c>
      <c r="K15" s="16">
        <f>IF($A15&lt;&gt;"",SUMPRODUCT(--($U$7:$U$107=1),--($T$7:$T$107=$T15),  --($C15=$C$7:$C$107), --($D15=$D$7:$D$107),  --($E15=$E$7:$E$107), --($F15=$F$7:$F$107), --($G15=$G$7:$G$107),  --($H15=$H$7:$H$107), --($I15=$I$7:$I$107), --($J15=$J$7:$J$107), --('Evidence střelců a nástřel'!$H15 &lt; 'Evidence střelců a nástřel'!$H$7:$H$107)),"")</f>
        <v>0</v>
      </c>
      <c r="L15" s="16">
        <f>IF($A15&lt;&gt;"",SUMPRODUCT(--($U$7:$U$107=1),--($T$7:$T$107=$T15),   --($C15=$C$7:$C$107), --($D15=$D$7:$D$107),  --($E15=$E$7:$E$107), --($F15=$F$7:$F$107), --($G15=$G$7:$G$107),  --($H15=$H$7:$H$107), --($I15=$I$7:$I$107), --($J15=$J$7:$J$107), --($K15=$K$7:$K$107), --('Evidence střelců a nástřel'!$G15 &lt; 'Evidence střelců a nástřel'!$G$7:$G$107)),"")</f>
        <v>0</v>
      </c>
      <c r="M15" s="16">
        <f>IF($A15&lt;&gt;"",IF(AND(U15=0,Nastavení!$B$5="NE"), 1+SUMPRODUCT(--($A$7:$A$107&lt;&gt;""),--(T$7:$T$107=$T15), --($B15 &lt; $B$7:$B$107)), SUM($C15:$L15)),"")</f>
        <v>30</v>
      </c>
      <c r="N15" s="16">
        <f>IF($A15&lt;&gt;"", SUMPRODUCT(--($T$7:$T$107=$T15),--($M$7:$M$107=$M15), --('Evidence střelců a nástřel'!$Q15 &lt; 'Evidence střelců a nástřel'!$Q$7:$Q$107)), "")</f>
        <v>0</v>
      </c>
      <c r="O15" s="16">
        <f t="shared" si="2"/>
        <v>30</v>
      </c>
      <c r="P15" s="16">
        <f>IF($A15&lt;&gt;"", IF(ISNA(VLOOKUP($T15,Nastavení!$B$10:$D$22,3,FALSE)),$O15,  $O15 + VLOOKUP('Evidence střelců a nástřel'!$C15,Nastavení!$B$10:$D$22,3,FALSE)), "")</f>
        <v>30</v>
      </c>
      <c r="Q15" s="16">
        <f>IF($A15 &lt;&gt;"", COUNTIF($P$7:$P15, $P15) -1, "")</f>
        <v>0</v>
      </c>
      <c r="R15" s="16">
        <f t="shared" si="1"/>
        <v>30</v>
      </c>
      <c r="S15" s="16">
        <f>IF($A15&lt;&gt;"",  SUMPRODUCT(--('Evidence střelců a nástřel'!$A$7:$A$107&lt;&gt;""),--($T$7:$T$107&lt;&gt;"MZ"),--($T$7:$T$107=$T15),--('Evidence střelců a nástřel'!$S$7:$S$107='Evidence střelců a nástřel'!$S15)),"")</f>
        <v>1</v>
      </c>
      <c r="T15" s="16">
        <f>IF( $A15&lt;&gt;"",IF(Nastavení!$B$4="NE", 'Evidence střelců a nástřel'!$C15,""),"")</f>
        <v>0</v>
      </c>
      <c r="U15" s="16">
        <f>IF($A15&lt;&gt;"", IF(OR('Evidence střelců a nástřel'!$P15="",Nastavení!$B$5="ANO"),1,0),"")</f>
        <v>1</v>
      </c>
    </row>
    <row r="16" spans="1:21">
      <c r="A16" s="16">
        <f>'Evidence střelců a nástřel'!$A16</f>
        <v>10</v>
      </c>
      <c r="B16" s="16">
        <f>IF($A16&lt;&gt;"", SUM('Evidence střelců a nástřel'!$F16:$O16)  +  IF(Nastavení!$B$5 = "NE", 'Evidence střelců a nástřel'!$P16, 0),"")</f>
        <v>36</v>
      </c>
      <c r="C16" s="16">
        <f t="shared" si="0"/>
        <v>31</v>
      </c>
      <c r="D16" s="16">
        <f>IF($A16&lt;&gt;"", SUMPRODUCT(--($U$7:$U$107=1), --($T$7:$T$107=$T16), --($C16=$C$7:$C$107), --('Evidence střelců a nástřel'!$O16 &lt; 'Evidence střelců a nástřel'!$O$7:$O$107)), "")</f>
        <v>3</v>
      </c>
      <c r="E16" s="16">
        <f>IF($A16&lt;&gt;"",SUMPRODUCT(--($U$7:$U$107=1),--($T$7:$T$107=$T16),  --($C16=$C$7:$C$107), --($D16=$D$7:$D$107),--('Evidence střelců a nástřel'!$N16 &lt; 'Evidence střelců a nástřel'!$N$7:$N$107)),"")</f>
        <v>0</v>
      </c>
      <c r="F16" s="16">
        <f>IF($A16&lt;&gt;"",SUMPRODUCT(--($U$7:$U$107=1),--($T$7:$T$107=$T16), --($C16=$C$7:$C$107), --($D16=$D$7:$D$107),  --($E16=$E$7:$E$107), --('Evidence střelců a nástřel'!$M16 &lt; 'Evidence střelců a nástřel'!$M$7:$M$107)),"")</f>
        <v>0</v>
      </c>
      <c r="G16" s="16">
        <f>IF($A16&lt;&gt;"",SUMPRODUCT(--($U$7:$U$107=1),--($T$7:$T$107=$T16), --($C16=$C$7:$C$107), --($D16=$D$7:$D$107),  --($E16=$E$7:$E$107),--($F16=$F$7:$F$107), --('Evidence střelců a nástřel'!$L16 &lt; 'Evidence střelců a nástřel'!$L$7:$L$107)),"")</f>
        <v>0</v>
      </c>
      <c r="H16" s="16">
        <f>IF($A16&lt;&gt;"",SUMPRODUCT(--($U$7:$U$107=1),--($T$7:$T$107=$T16), --($C16=$C$7:$C$107), --($D16=$D$7:$D$107),  --($E16=$E$7:$E$107), --($F16=$F$7:$F$107), --($G16=$G$7:$G$107), --('Evidence střelců a nástřel'!$K16 &lt; 'Evidence střelců a nástřel'!$K$7:$K$107)),"")</f>
        <v>0</v>
      </c>
      <c r="I16" s="16">
        <f>IF($A16&lt;&gt;"",SUMPRODUCT(--($U$7:$U$107=1),--($T$7:$T$107=$T16),  --($C16=$C$7:$C$107), --($D16=$D$7:$D$107),  --($E16=$E$7:$E$107), --($F16=$F$7:$F$107), --($G16=$G$7:$G$107),  --($H16=$H$7:$H$107), --('Evidence střelců a nástřel'!$J16 &lt; 'Evidence střelců a nástřel'!$J$7:$J$107)),"")</f>
        <v>0</v>
      </c>
      <c r="J16" s="16">
        <f>IF($A16&lt;&gt;"",SUMPRODUCT(--($U$7:$U$107=1),--($T$7:$T$107=$T16),   --($C16=$C$7:$C$107), --($D16=$D$7:$D$107),  --($E16=$E$7:$E$107), --($F16=$F$7:$F$107), --($G16=$G$7:$G$107),  --($H16=$H$7:$H$107), --($I16=$I$7:$I$107), --('Evidence střelců a nástřel'!$I16 &lt; 'Evidence střelců a nástřel'!$I$7:$I$107)),"")</f>
        <v>0</v>
      </c>
      <c r="K16" s="16">
        <f>IF($A16&lt;&gt;"",SUMPRODUCT(--($U$7:$U$107=1),--($T$7:$T$107=$T16),  --($C16=$C$7:$C$107), --($D16=$D$7:$D$107),  --($E16=$E$7:$E$107), --($F16=$F$7:$F$107), --($G16=$G$7:$G$107),  --($H16=$H$7:$H$107), --($I16=$I$7:$I$107), --($J16=$J$7:$J$107), --('Evidence střelců a nástřel'!$H16 &lt; 'Evidence střelců a nástřel'!$H$7:$H$107)),"")</f>
        <v>0</v>
      </c>
      <c r="L16" s="16">
        <f>IF($A16&lt;&gt;"",SUMPRODUCT(--($U$7:$U$107=1),--($T$7:$T$107=$T16),   --($C16=$C$7:$C$107), --($D16=$D$7:$D$107),  --($E16=$E$7:$E$107), --($F16=$F$7:$F$107), --($G16=$G$7:$G$107),  --($H16=$H$7:$H$107), --($I16=$I$7:$I$107), --($J16=$J$7:$J$107), --($K16=$K$7:$K$107), --('Evidence střelců a nástřel'!$G16 &lt; 'Evidence střelců a nástřel'!$G$7:$G$107)),"")</f>
        <v>0</v>
      </c>
      <c r="M16" s="16">
        <f>IF($A16&lt;&gt;"",IF(AND(U16=0,Nastavení!$B$5="NE"), 1+SUMPRODUCT(--($A$7:$A$107&lt;&gt;""),--(T$7:$T$107=$T16), --($B16 &lt; $B$7:$B$107)), SUM($C16:$L16)),"")</f>
        <v>34</v>
      </c>
      <c r="N16" s="16">
        <f>IF($A16&lt;&gt;"", SUMPRODUCT(--($T$7:$T$107=$T16),--($M$7:$M$107=$M16), --('Evidence střelců a nástřel'!$Q16 &lt; 'Evidence střelců a nástřel'!$Q$7:$Q$107)), "")</f>
        <v>0</v>
      </c>
      <c r="O16" s="16">
        <f t="shared" si="2"/>
        <v>34</v>
      </c>
      <c r="P16" s="16">
        <f>IF($A16&lt;&gt;"", IF(ISNA(VLOOKUP($T16,Nastavení!$B$10:$D$22,3,FALSE)),$O16,  $O16 + VLOOKUP('Evidence střelců a nástřel'!$C16,Nastavení!$B$10:$D$22,3,FALSE)), "")</f>
        <v>34</v>
      </c>
      <c r="Q16" s="16">
        <f>IF($A16 &lt;&gt;"", COUNTIF($P$7:$P16, $P16) -1, "")</f>
        <v>0</v>
      </c>
      <c r="R16" s="16">
        <f t="shared" si="1"/>
        <v>34</v>
      </c>
      <c r="S16" s="16">
        <f>IF($A16&lt;&gt;"",  SUMPRODUCT(--('Evidence střelců a nástřel'!$A$7:$A$107&lt;&gt;""),--($T$7:$T$107&lt;&gt;"MZ"),--($T$7:$T$107=$T16),--('Evidence střelců a nástřel'!$S$7:$S$107='Evidence střelců a nástřel'!$S16)),"")</f>
        <v>1</v>
      </c>
      <c r="T16" s="16">
        <f>IF( $A16&lt;&gt;"",IF(Nastavení!$B$4="NE", 'Evidence střelců a nástřel'!$C16,""),"")</f>
        <v>0</v>
      </c>
      <c r="U16" s="16">
        <f>IF($A16&lt;&gt;"", IF(OR('Evidence střelců a nástřel'!$P16="",Nastavení!$B$5="ANO"),1,0),"")</f>
        <v>1</v>
      </c>
    </row>
    <row r="17" spans="1:21">
      <c r="A17" s="16">
        <f>'Evidence střelců a nástřel'!$A17</f>
        <v>11</v>
      </c>
      <c r="B17" s="16">
        <f>IF($A17&lt;&gt;"", SUM('Evidence střelců a nástřel'!$F17:$O17)  +  IF(Nastavení!$B$5 = "NE", 'Evidence střelců a nástřel'!$P17, 0),"")</f>
        <v>46</v>
      </c>
      <c r="C17" s="16">
        <f t="shared" si="0"/>
        <v>15</v>
      </c>
      <c r="D17" s="16">
        <f>IF($A17&lt;&gt;"", SUMPRODUCT(--($U$7:$U$107=1), --($T$7:$T$107=$T17), --($C17=$C$7:$C$107), --('Evidence střelců a nástřel'!$O17 &lt; 'Evidence střelců a nástřel'!$O$7:$O$107)), "")</f>
        <v>0</v>
      </c>
      <c r="E17" s="16">
        <f>IF($A17&lt;&gt;"",SUMPRODUCT(--($U$7:$U$107=1),--($T$7:$T$107=$T17),  --($C17=$C$7:$C$107), --($D17=$D$7:$D$107),--('Evidence střelců a nástřel'!$N17 &lt; 'Evidence střelců a nástřel'!$N$7:$N$107)),"")</f>
        <v>0</v>
      </c>
      <c r="F17" s="16">
        <f>IF($A17&lt;&gt;"",SUMPRODUCT(--($U$7:$U$107=1),--($T$7:$T$107=$T17), --($C17=$C$7:$C$107), --($D17=$D$7:$D$107),  --($E17=$E$7:$E$107), --('Evidence střelců a nástřel'!$M17 &lt; 'Evidence střelců a nástřel'!$M$7:$M$107)),"")</f>
        <v>0</v>
      </c>
      <c r="G17" s="16">
        <f>IF($A17&lt;&gt;"",SUMPRODUCT(--($U$7:$U$107=1),--($T$7:$T$107=$T17), --($C17=$C$7:$C$107), --($D17=$D$7:$D$107),  --($E17=$E$7:$E$107),--($F17=$F$7:$F$107), --('Evidence střelců a nástřel'!$L17 &lt; 'Evidence střelců a nástřel'!$L$7:$L$107)),"")</f>
        <v>0</v>
      </c>
      <c r="H17" s="16">
        <f>IF($A17&lt;&gt;"",SUMPRODUCT(--($U$7:$U$107=1),--($T$7:$T$107=$T17), --($C17=$C$7:$C$107), --($D17=$D$7:$D$107),  --($E17=$E$7:$E$107), --($F17=$F$7:$F$107), --($G17=$G$7:$G$107), --('Evidence střelců a nástřel'!$K17 &lt; 'Evidence střelců a nástřel'!$K$7:$K$107)),"")</f>
        <v>0</v>
      </c>
      <c r="I17" s="16">
        <f>IF($A17&lt;&gt;"",SUMPRODUCT(--($U$7:$U$107=1),--($T$7:$T$107=$T17),  --($C17=$C$7:$C$107), --($D17=$D$7:$D$107),  --($E17=$E$7:$E$107), --($F17=$F$7:$F$107), --($G17=$G$7:$G$107),  --($H17=$H$7:$H$107), --('Evidence střelců a nástřel'!$J17 &lt; 'Evidence střelců a nástřel'!$J$7:$J$107)),"")</f>
        <v>0</v>
      </c>
      <c r="J17" s="16">
        <f>IF($A17&lt;&gt;"",SUMPRODUCT(--($U$7:$U$107=1),--($T$7:$T$107=$T17),   --($C17=$C$7:$C$107), --($D17=$D$7:$D$107),  --($E17=$E$7:$E$107), --($F17=$F$7:$F$107), --($G17=$G$7:$G$107),  --($H17=$H$7:$H$107), --($I17=$I$7:$I$107), --('Evidence střelců a nástřel'!$I17 &lt; 'Evidence střelců a nástřel'!$I$7:$I$107)),"")</f>
        <v>0</v>
      </c>
      <c r="K17" s="16">
        <f>IF($A17&lt;&gt;"",SUMPRODUCT(--($U$7:$U$107=1),--($T$7:$T$107=$T17),  --($C17=$C$7:$C$107), --($D17=$D$7:$D$107),  --($E17=$E$7:$E$107), --($F17=$F$7:$F$107), --($G17=$G$7:$G$107),  --($H17=$H$7:$H$107), --($I17=$I$7:$I$107), --($J17=$J$7:$J$107), --('Evidence střelců a nástřel'!$H17 &lt; 'Evidence střelců a nástřel'!$H$7:$H$107)),"")</f>
        <v>0</v>
      </c>
      <c r="L17" s="16">
        <f>IF($A17&lt;&gt;"",SUMPRODUCT(--($U$7:$U$107=1),--($T$7:$T$107=$T17),   --($C17=$C$7:$C$107), --($D17=$D$7:$D$107),  --($E17=$E$7:$E$107), --($F17=$F$7:$F$107), --($G17=$G$7:$G$107),  --($H17=$H$7:$H$107), --($I17=$I$7:$I$107), --($J17=$J$7:$J$107), --($K17=$K$7:$K$107), --('Evidence střelců a nástřel'!$G17 &lt; 'Evidence střelců a nástřel'!$G$7:$G$107)),"")</f>
        <v>0</v>
      </c>
      <c r="M17" s="16">
        <f>IF($A17&lt;&gt;"",IF(AND(U17=0,Nastavení!$B$5="NE"), 1+SUMPRODUCT(--($A$7:$A$107&lt;&gt;""),--(T$7:$T$107=$T17), --($B17 &lt; $B$7:$B$107)), SUM($C17:$L17)),"")</f>
        <v>15</v>
      </c>
      <c r="N17" s="16">
        <f>IF($A17&lt;&gt;"", SUMPRODUCT(--($T$7:$T$107=$T17),--($M$7:$M$107=$M17), --('Evidence střelců a nástřel'!$Q17 &lt; 'Evidence střelců a nástřel'!$Q$7:$Q$107)), "")</f>
        <v>0</v>
      </c>
      <c r="O17" s="16">
        <f t="shared" si="2"/>
        <v>15</v>
      </c>
      <c r="P17" s="16">
        <f>IF($A17&lt;&gt;"", IF(ISNA(VLOOKUP($T17,Nastavení!$B$10:$D$22,3,FALSE)),$O17,  $O17 + VLOOKUP('Evidence střelců a nástřel'!$C17,Nastavení!$B$10:$D$22,3,FALSE)), "")</f>
        <v>15</v>
      </c>
      <c r="Q17" s="16">
        <f>IF($A17 &lt;&gt;"", COUNTIF($P$7:$P17, $P17) -1, "")</f>
        <v>0</v>
      </c>
      <c r="R17" s="16">
        <f t="shared" si="1"/>
        <v>15</v>
      </c>
      <c r="S17" s="16">
        <f>IF($A17&lt;&gt;"",  SUMPRODUCT(--('Evidence střelců a nástřel'!$A$7:$A$107&lt;&gt;""),--($T$7:$T$107&lt;&gt;"MZ"),--($T$7:$T$107=$T17),--('Evidence střelců a nástřel'!$S$7:$S$107='Evidence střelců a nástřel'!$S17)),"")</f>
        <v>1</v>
      </c>
      <c r="T17" s="16">
        <f>IF( $A17&lt;&gt;"",IF(Nastavení!$B$4="NE", 'Evidence střelců a nástřel'!$C17,""),"")</f>
        <v>0</v>
      </c>
      <c r="U17" s="16">
        <f>IF($A17&lt;&gt;"", IF(OR('Evidence střelců a nástřel'!$P17="",Nastavení!$B$5="ANO"),1,0),"")</f>
        <v>1</v>
      </c>
    </row>
    <row r="18" spans="1:21">
      <c r="A18" s="16">
        <f>'Evidence střelců a nástřel'!$A18</f>
        <v>12</v>
      </c>
      <c r="B18" s="16">
        <f>IF($A18&lt;&gt;"", SUM('Evidence střelců a nástřel'!$F18:$O18)  +  IF(Nastavení!$B$5 = "NE", 'Evidence střelců a nástřel'!$P18, 0),"")</f>
        <v>18</v>
      </c>
      <c r="C18" s="16">
        <f t="shared" si="0"/>
        <v>41</v>
      </c>
      <c r="D18" s="16">
        <f>IF($A18&lt;&gt;"", SUMPRODUCT(--($U$7:$U$107=1), --($T$7:$T$107=$T18), --($C18=$C$7:$C$107), --('Evidence střelců a nástřel'!$O18 &lt; 'Evidence střelců a nástřel'!$O$7:$O$107)), "")</f>
        <v>0</v>
      </c>
      <c r="E18" s="16">
        <f>IF($A18&lt;&gt;"",SUMPRODUCT(--($U$7:$U$107=1),--($T$7:$T$107=$T18),  --($C18=$C$7:$C$107), --($D18=$D$7:$D$107),--('Evidence střelců a nástřel'!$N18 &lt; 'Evidence střelců a nástřel'!$N$7:$N$107)),"")</f>
        <v>0</v>
      </c>
      <c r="F18" s="16">
        <f>IF($A18&lt;&gt;"",SUMPRODUCT(--($U$7:$U$107=1),--($T$7:$T$107=$T18), --($C18=$C$7:$C$107), --($D18=$D$7:$D$107),  --($E18=$E$7:$E$107), --('Evidence střelců a nástřel'!$M18 &lt; 'Evidence střelců a nástřel'!$M$7:$M$107)),"")</f>
        <v>0</v>
      </c>
      <c r="G18" s="16">
        <f>IF($A18&lt;&gt;"",SUMPRODUCT(--($U$7:$U$107=1),--($T$7:$T$107=$T18), --($C18=$C$7:$C$107), --($D18=$D$7:$D$107),  --($E18=$E$7:$E$107),--($F18=$F$7:$F$107), --('Evidence střelců a nástřel'!$L18 &lt; 'Evidence střelců a nástřel'!$L$7:$L$107)),"")</f>
        <v>0</v>
      </c>
      <c r="H18" s="16">
        <f>IF($A18&lt;&gt;"",SUMPRODUCT(--($U$7:$U$107=1),--($T$7:$T$107=$T18), --($C18=$C$7:$C$107), --($D18=$D$7:$D$107),  --($E18=$E$7:$E$107), --($F18=$F$7:$F$107), --($G18=$G$7:$G$107), --('Evidence střelců a nástřel'!$K18 &lt; 'Evidence střelců a nástřel'!$K$7:$K$107)),"")</f>
        <v>0</v>
      </c>
      <c r="I18" s="16">
        <f>IF($A18&lt;&gt;"",SUMPRODUCT(--($U$7:$U$107=1),--($T$7:$T$107=$T18),  --($C18=$C$7:$C$107), --($D18=$D$7:$D$107),  --($E18=$E$7:$E$107), --($F18=$F$7:$F$107), --($G18=$G$7:$G$107),  --($H18=$H$7:$H$107), --('Evidence střelců a nástřel'!$J18 &lt; 'Evidence střelců a nástřel'!$J$7:$J$107)),"")</f>
        <v>0</v>
      </c>
      <c r="J18" s="16">
        <f>IF($A18&lt;&gt;"",SUMPRODUCT(--($U$7:$U$107=1),--($T$7:$T$107=$T18),   --($C18=$C$7:$C$107), --($D18=$D$7:$D$107),  --($E18=$E$7:$E$107), --($F18=$F$7:$F$107), --($G18=$G$7:$G$107),  --($H18=$H$7:$H$107), --($I18=$I$7:$I$107), --('Evidence střelců a nástřel'!$I18 &lt; 'Evidence střelců a nástřel'!$I$7:$I$107)),"")</f>
        <v>0</v>
      </c>
      <c r="K18" s="16">
        <f>IF($A18&lt;&gt;"",SUMPRODUCT(--($U$7:$U$107=1),--($T$7:$T$107=$T18),  --($C18=$C$7:$C$107), --($D18=$D$7:$D$107),  --($E18=$E$7:$E$107), --($F18=$F$7:$F$107), --($G18=$G$7:$G$107),  --($H18=$H$7:$H$107), --($I18=$I$7:$I$107), --($J18=$J$7:$J$107), --('Evidence střelců a nástřel'!$H18 &lt; 'Evidence střelců a nástřel'!$H$7:$H$107)),"")</f>
        <v>0</v>
      </c>
      <c r="L18" s="16">
        <f>IF($A18&lt;&gt;"",SUMPRODUCT(--($U$7:$U$107=1),--($T$7:$T$107=$T18),   --($C18=$C$7:$C$107), --($D18=$D$7:$D$107),  --($E18=$E$7:$E$107), --($F18=$F$7:$F$107), --($G18=$G$7:$G$107),  --($H18=$H$7:$H$107), --($I18=$I$7:$I$107), --($J18=$J$7:$J$107), --($K18=$K$7:$K$107), --('Evidence střelců a nástřel'!$G18 &lt; 'Evidence střelců a nástřel'!$G$7:$G$107)),"")</f>
        <v>0</v>
      </c>
      <c r="M18" s="16">
        <f>IF($A18&lt;&gt;"",IF(AND(U18=0,Nastavení!$B$5="NE"), 1+SUMPRODUCT(--($A$7:$A$107&lt;&gt;""),--(T$7:$T$107=$T18), --($B18 &lt; $B$7:$B$107)), SUM($C18:$L18)),"")</f>
        <v>41</v>
      </c>
      <c r="N18" s="16">
        <f>IF($A18&lt;&gt;"", SUMPRODUCT(--($T$7:$T$107=$T18),--($M$7:$M$107=$M18), --('Evidence střelců a nástřel'!$Q18 &lt; 'Evidence střelců a nástřel'!$Q$7:$Q$107)), "")</f>
        <v>0</v>
      </c>
      <c r="O18" s="16">
        <f t="shared" si="2"/>
        <v>41</v>
      </c>
      <c r="P18" s="16">
        <f>IF($A18&lt;&gt;"", IF(ISNA(VLOOKUP($T18,Nastavení!$B$10:$D$22,3,FALSE)),$O18,  $O18 + VLOOKUP('Evidence střelců a nástřel'!$C18,Nastavení!$B$10:$D$22,3,FALSE)), "")</f>
        <v>41</v>
      </c>
      <c r="Q18" s="16">
        <f>IF($A18 &lt;&gt;"", COUNTIF($P$7:$P18, $P18) -1, "")</f>
        <v>0</v>
      </c>
      <c r="R18" s="16">
        <f t="shared" si="1"/>
        <v>41</v>
      </c>
      <c r="S18" s="16">
        <f>IF($A18&lt;&gt;"",  SUMPRODUCT(--('Evidence střelců a nástřel'!$A$7:$A$107&lt;&gt;""),--($T$7:$T$107&lt;&gt;"MZ"),--($T$7:$T$107=$T18),--('Evidence střelců a nástřel'!$S$7:$S$107='Evidence střelců a nástřel'!$S18)),"")</f>
        <v>1</v>
      </c>
      <c r="T18" s="16">
        <f>IF( $A18&lt;&gt;"",IF(Nastavení!$B$4="NE", 'Evidence střelců a nástřel'!$C18,""),"")</f>
        <v>0</v>
      </c>
      <c r="U18" s="16">
        <f>IF($A18&lt;&gt;"", IF(OR('Evidence střelců a nástřel'!$P18="",Nastavení!$B$5="ANO"),1,0),"")</f>
        <v>1</v>
      </c>
    </row>
    <row r="19" spans="1:21">
      <c r="A19" s="16">
        <f>'Evidence střelců a nástřel'!$A19</f>
        <v>13</v>
      </c>
      <c r="B19" s="16">
        <f>IF($A19&lt;&gt;"", SUM('Evidence střelců a nástřel'!$F19:$O19)  +  IF(Nastavení!$B$5 = "NE", 'Evidence střelců a nástřel'!$P19, 0),"")</f>
        <v>41</v>
      </c>
      <c r="C19" s="16">
        <f t="shared" si="0"/>
        <v>22</v>
      </c>
      <c r="D19" s="16">
        <f>IF($A19&lt;&gt;"", SUMPRODUCT(--($U$7:$U$107=1), --($T$7:$T$107=$T19), --($C19=$C$7:$C$107), --('Evidence střelců a nástřel'!$O19 &lt; 'Evidence střelců a nástřel'!$O$7:$O$107)), "")</f>
        <v>1</v>
      </c>
      <c r="E19" s="16">
        <f>IF($A19&lt;&gt;"",SUMPRODUCT(--($U$7:$U$107=1),--($T$7:$T$107=$T19),  --($C19=$C$7:$C$107), --($D19=$D$7:$D$107),--('Evidence střelců a nástřel'!$N19 &lt; 'Evidence střelců a nástřel'!$N$7:$N$107)),"")</f>
        <v>0</v>
      </c>
      <c r="F19" s="16">
        <f>IF($A19&lt;&gt;"",SUMPRODUCT(--($U$7:$U$107=1),--($T$7:$T$107=$T19), --($C19=$C$7:$C$107), --($D19=$D$7:$D$107),  --($E19=$E$7:$E$107), --('Evidence střelců a nástřel'!$M19 &lt; 'Evidence střelců a nástřel'!$M$7:$M$107)),"")</f>
        <v>0</v>
      </c>
      <c r="G19" s="16">
        <f>IF($A19&lt;&gt;"",SUMPRODUCT(--($U$7:$U$107=1),--($T$7:$T$107=$T19), --($C19=$C$7:$C$107), --($D19=$D$7:$D$107),  --($E19=$E$7:$E$107),--($F19=$F$7:$F$107), --('Evidence střelců a nástřel'!$L19 &lt; 'Evidence střelců a nástřel'!$L$7:$L$107)),"")</f>
        <v>0</v>
      </c>
      <c r="H19" s="16">
        <f>IF($A19&lt;&gt;"",SUMPRODUCT(--($U$7:$U$107=1),--($T$7:$T$107=$T19), --($C19=$C$7:$C$107), --($D19=$D$7:$D$107),  --($E19=$E$7:$E$107), --($F19=$F$7:$F$107), --($G19=$G$7:$G$107), --('Evidence střelců a nástřel'!$K19 &lt; 'Evidence střelců a nástřel'!$K$7:$K$107)),"")</f>
        <v>0</v>
      </c>
      <c r="I19" s="16">
        <f>IF($A19&lt;&gt;"",SUMPRODUCT(--($U$7:$U$107=1),--($T$7:$T$107=$T19),  --($C19=$C$7:$C$107), --($D19=$D$7:$D$107),  --($E19=$E$7:$E$107), --($F19=$F$7:$F$107), --($G19=$G$7:$G$107),  --($H19=$H$7:$H$107), --('Evidence střelců a nástřel'!$J19 &lt; 'Evidence střelců a nástřel'!$J$7:$J$107)),"")</f>
        <v>0</v>
      </c>
      <c r="J19" s="16">
        <f>IF($A19&lt;&gt;"",SUMPRODUCT(--($U$7:$U$107=1),--($T$7:$T$107=$T19),   --($C19=$C$7:$C$107), --($D19=$D$7:$D$107),  --($E19=$E$7:$E$107), --($F19=$F$7:$F$107), --($G19=$G$7:$G$107),  --($H19=$H$7:$H$107), --($I19=$I$7:$I$107), --('Evidence střelců a nástřel'!$I19 &lt; 'Evidence střelců a nástřel'!$I$7:$I$107)),"")</f>
        <v>0</v>
      </c>
      <c r="K19" s="16">
        <f>IF($A19&lt;&gt;"",SUMPRODUCT(--($U$7:$U$107=1),--($T$7:$T$107=$T19),  --($C19=$C$7:$C$107), --($D19=$D$7:$D$107),  --($E19=$E$7:$E$107), --($F19=$F$7:$F$107), --($G19=$G$7:$G$107),  --($H19=$H$7:$H$107), --($I19=$I$7:$I$107), --($J19=$J$7:$J$107), --('Evidence střelců a nástřel'!$H19 &lt; 'Evidence střelců a nástřel'!$H$7:$H$107)),"")</f>
        <v>0</v>
      </c>
      <c r="L19" s="16">
        <f>IF($A19&lt;&gt;"",SUMPRODUCT(--($U$7:$U$107=1),--($T$7:$T$107=$T19),   --($C19=$C$7:$C$107), --($D19=$D$7:$D$107),  --($E19=$E$7:$E$107), --($F19=$F$7:$F$107), --($G19=$G$7:$G$107),  --($H19=$H$7:$H$107), --($I19=$I$7:$I$107), --($J19=$J$7:$J$107), --($K19=$K$7:$K$107), --('Evidence střelců a nástřel'!$G19 &lt; 'Evidence střelců a nástřel'!$G$7:$G$107)),"")</f>
        <v>0</v>
      </c>
      <c r="M19" s="16">
        <f>IF($A19&lt;&gt;"",IF(AND(U19=0,Nastavení!$B$5="NE"), 1+SUMPRODUCT(--($A$7:$A$107&lt;&gt;""),--(T$7:$T$107=$T19), --($B19 &lt; $B$7:$B$107)), SUM($C19:$L19)),"")</f>
        <v>23</v>
      </c>
      <c r="N19" s="16">
        <f>IF($A19&lt;&gt;"", SUMPRODUCT(--($T$7:$T$107=$T19),--($M$7:$M$107=$M19), --('Evidence střelců a nástřel'!$Q19 &lt; 'Evidence střelců a nástřel'!$Q$7:$Q$107)), "")</f>
        <v>0</v>
      </c>
      <c r="O19" s="16">
        <f t="shared" si="2"/>
        <v>23</v>
      </c>
      <c r="P19" s="16">
        <f>IF($A19&lt;&gt;"", IF(ISNA(VLOOKUP($T19,Nastavení!$B$10:$D$22,3,FALSE)),$O19,  $O19 + VLOOKUP('Evidence střelců a nástřel'!$C19,Nastavení!$B$10:$D$22,3,FALSE)), "")</f>
        <v>23</v>
      </c>
      <c r="Q19" s="16">
        <f>IF($A19 &lt;&gt;"", COUNTIF($P$7:$P19, $P19) -1, "")</f>
        <v>0</v>
      </c>
      <c r="R19" s="16">
        <f t="shared" si="1"/>
        <v>23</v>
      </c>
      <c r="S19" s="16">
        <f>IF($A19&lt;&gt;"",  SUMPRODUCT(--('Evidence střelců a nástřel'!$A$7:$A$107&lt;&gt;""),--($T$7:$T$107&lt;&gt;"MZ"),--($T$7:$T$107=$T19),--('Evidence střelců a nástřel'!$S$7:$S$107='Evidence střelců a nástřel'!$S19)),"")</f>
        <v>1</v>
      </c>
      <c r="T19" s="16">
        <f>IF( $A19&lt;&gt;"",IF(Nastavení!$B$4="NE", 'Evidence střelců a nástřel'!$C19,""),"")</f>
        <v>0</v>
      </c>
      <c r="U19" s="16">
        <f>IF($A19&lt;&gt;"", IF(OR('Evidence střelců a nástřel'!$P19="",Nastavení!$B$5="ANO"),1,0),"")</f>
        <v>1</v>
      </c>
    </row>
    <row r="20" spans="1:21">
      <c r="A20" s="16">
        <f>'Evidence střelců a nástřel'!$A20</f>
        <v>14</v>
      </c>
      <c r="B20" s="16">
        <f>IF($A20&lt;&gt;"", SUM('Evidence střelců a nástřel'!$F20:$O20)  +  IF(Nastavení!$B$5 = "NE", 'Evidence střelců a nástřel'!$P20, 0),"")</f>
        <v>44</v>
      </c>
      <c r="C20" s="16">
        <f t="shared" si="0"/>
        <v>18</v>
      </c>
      <c r="D20" s="16">
        <f>IF($A20&lt;&gt;"", SUMPRODUCT(--($U$7:$U$107=1), --($T$7:$T$107=$T20), --($C20=$C$7:$C$107), --('Evidence střelců a nástřel'!$O20 &lt; 'Evidence střelců a nástřel'!$O$7:$O$107)), "")</f>
        <v>0</v>
      </c>
      <c r="E20" s="16">
        <f>IF($A20&lt;&gt;"",SUMPRODUCT(--($U$7:$U$107=1),--($T$7:$T$107=$T20),  --($C20=$C$7:$C$107), --($D20=$D$7:$D$107),--('Evidence střelců a nástřel'!$N20 &lt; 'Evidence střelců a nástřel'!$N$7:$N$107)),"")</f>
        <v>0</v>
      </c>
      <c r="F20" s="16">
        <f>IF($A20&lt;&gt;"",SUMPRODUCT(--($U$7:$U$107=1),--($T$7:$T$107=$T20), --($C20=$C$7:$C$107), --($D20=$D$7:$D$107),  --($E20=$E$7:$E$107), --('Evidence střelců a nástřel'!$M20 &lt; 'Evidence střelců a nástřel'!$M$7:$M$107)),"")</f>
        <v>0</v>
      </c>
      <c r="G20" s="16">
        <f>IF($A20&lt;&gt;"",SUMPRODUCT(--($U$7:$U$107=1),--($T$7:$T$107=$T20), --($C20=$C$7:$C$107), --($D20=$D$7:$D$107),  --($E20=$E$7:$E$107),--($F20=$F$7:$F$107), --('Evidence střelců a nástřel'!$L20 &lt; 'Evidence střelců a nástřel'!$L$7:$L$107)),"")</f>
        <v>0</v>
      </c>
      <c r="H20" s="16">
        <f>IF($A20&lt;&gt;"",SUMPRODUCT(--($U$7:$U$107=1),--($T$7:$T$107=$T20), --($C20=$C$7:$C$107), --($D20=$D$7:$D$107),  --($E20=$E$7:$E$107), --($F20=$F$7:$F$107), --($G20=$G$7:$G$107), --('Evidence střelců a nástřel'!$K20 &lt; 'Evidence střelců a nástřel'!$K$7:$K$107)),"")</f>
        <v>0</v>
      </c>
      <c r="I20" s="16">
        <f>IF($A20&lt;&gt;"",SUMPRODUCT(--($U$7:$U$107=1),--($T$7:$T$107=$T20),  --($C20=$C$7:$C$107), --($D20=$D$7:$D$107),  --($E20=$E$7:$E$107), --($F20=$F$7:$F$107), --($G20=$G$7:$G$107),  --($H20=$H$7:$H$107), --('Evidence střelců a nástřel'!$J20 &lt; 'Evidence střelců a nástřel'!$J$7:$J$107)),"")</f>
        <v>0</v>
      </c>
      <c r="J20" s="16">
        <f>IF($A20&lt;&gt;"",SUMPRODUCT(--($U$7:$U$107=1),--($T$7:$T$107=$T20),   --($C20=$C$7:$C$107), --($D20=$D$7:$D$107),  --($E20=$E$7:$E$107), --($F20=$F$7:$F$107), --($G20=$G$7:$G$107),  --($H20=$H$7:$H$107), --($I20=$I$7:$I$107), --('Evidence střelců a nástřel'!$I20 &lt; 'Evidence střelců a nástřel'!$I$7:$I$107)),"")</f>
        <v>0</v>
      </c>
      <c r="K20" s="16">
        <f>IF($A20&lt;&gt;"",SUMPRODUCT(--($U$7:$U$107=1),--($T$7:$T$107=$T20),  --($C20=$C$7:$C$107), --($D20=$D$7:$D$107),  --($E20=$E$7:$E$107), --($F20=$F$7:$F$107), --($G20=$G$7:$G$107),  --($H20=$H$7:$H$107), --($I20=$I$7:$I$107), --($J20=$J$7:$J$107), --('Evidence střelců a nástřel'!$H20 &lt; 'Evidence střelců a nástřel'!$H$7:$H$107)),"")</f>
        <v>0</v>
      </c>
      <c r="L20" s="16">
        <f>IF($A20&lt;&gt;"",SUMPRODUCT(--($U$7:$U$107=1),--($T$7:$T$107=$T20),   --($C20=$C$7:$C$107), --($D20=$D$7:$D$107),  --($E20=$E$7:$E$107), --($F20=$F$7:$F$107), --($G20=$G$7:$G$107),  --($H20=$H$7:$H$107), --($I20=$I$7:$I$107), --($J20=$J$7:$J$107), --($K20=$K$7:$K$107), --('Evidence střelců a nástřel'!$G20 &lt; 'Evidence střelců a nástřel'!$G$7:$G$107)),"")</f>
        <v>0</v>
      </c>
      <c r="M20" s="16">
        <f>IF($A20&lt;&gt;"",IF(AND(U20=0,Nastavení!$B$5="NE"), 1+SUMPRODUCT(--($A$7:$A$107&lt;&gt;""),--(T$7:$T$107=$T20), --($B20 &lt; $B$7:$B$107)), SUM($C20:$L20)),"")</f>
        <v>18</v>
      </c>
      <c r="N20" s="16">
        <f>IF($A20&lt;&gt;"", SUMPRODUCT(--($T$7:$T$107=$T20),--($M$7:$M$107=$M20), --('Evidence střelců a nástřel'!$Q20 &lt; 'Evidence střelců a nástřel'!$Q$7:$Q$107)), "")</f>
        <v>0</v>
      </c>
      <c r="O20" s="16">
        <f t="shared" si="2"/>
        <v>18</v>
      </c>
      <c r="P20" s="16">
        <f>IF($A20&lt;&gt;"", IF(ISNA(VLOOKUP($T20,Nastavení!$B$10:$D$22,3,FALSE)),$O20,  $O20 + VLOOKUP('Evidence střelců a nástřel'!$C20,Nastavení!$B$10:$D$22,3,FALSE)), "")</f>
        <v>18</v>
      </c>
      <c r="Q20" s="16">
        <f>IF($A20 &lt;&gt;"", COUNTIF($P$7:$P20, $P20) -1, "")</f>
        <v>0</v>
      </c>
      <c r="R20" s="16">
        <f t="shared" si="1"/>
        <v>18</v>
      </c>
      <c r="S20" s="16">
        <f>IF($A20&lt;&gt;"",  SUMPRODUCT(--('Evidence střelců a nástřel'!$A$7:$A$107&lt;&gt;""),--($T$7:$T$107&lt;&gt;"MZ"),--($T$7:$T$107=$T20),--('Evidence střelců a nástřel'!$S$7:$S$107='Evidence střelců a nástřel'!$S20)),"")</f>
        <v>1</v>
      </c>
      <c r="T20" s="16">
        <f>IF( $A20&lt;&gt;"",IF(Nastavení!$B$4="NE", 'Evidence střelců a nástřel'!$C20,""),"")</f>
        <v>0</v>
      </c>
      <c r="U20" s="16">
        <f>IF($A20&lt;&gt;"", IF(OR('Evidence střelců a nástřel'!$P20="",Nastavení!$B$5="ANO"),1,0),"")</f>
        <v>1</v>
      </c>
    </row>
    <row r="21" spans="1:21">
      <c r="A21" s="16">
        <f>'Evidence střelců a nástřel'!$A21</f>
        <v>15</v>
      </c>
      <c r="B21" s="16">
        <f>IF($A21&lt;&gt;"", SUM('Evidence střelců a nástřel'!$F21:$O21)  +  IF(Nastavení!$B$5 = "NE", 'Evidence střelců a nástřel'!$P21, 0),"")</f>
        <v>48</v>
      </c>
      <c r="C21" s="16">
        <f t="shared" si="0"/>
        <v>12</v>
      </c>
      <c r="D21" s="16">
        <f>IF($A21&lt;&gt;"", SUMPRODUCT(--($U$7:$U$107=1), --($T$7:$T$107=$T21), --($C21=$C$7:$C$107), --('Evidence střelců a nástřel'!$O21 &lt; 'Evidence střelců a nástřel'!$O$7:$O$107)), "")</f>
        <v>0</v>
      </c>
      <c r="E21" s="16">
        <f>IF($A21&lt;&gt;"",SUMPRODUCT(--($U$7:$U$107=1),--($T$7:$T$107=$T21),  --($C21=$C$7:$C$107), --($D21=$D$7:$D$107),--('Evidence střelců a nástřel'!$N21 &lt; 'Evidence střelců a nástřel'!$N$7:$N$107)),"")</f>
        <v>0</v>
      </c>
      <c r="F21" s="16">
        <f>IF($A21&lt;&gt;"",SUMPRODUCT(--($U$7:$U$107=1),--($T$7:$T$107=$T21), --($C21=$C$7:$C$107), --($D21=$D$7:$D$107),  --($E21=$E$7:$E$107), --('Evidence střelců a nástřel'!$M21 &lt; 'Evidence střelců a nástřel'!$M$7:$M$107)),"")</f>
        <v>0</v>
      </c>
      <c r="G21" s="16">
        <f>IF($A21&lt;&gt;"",SUMPRODUCT(--($U$7:$U$107=1),--($T$7:$T$107=$T21), --($C21=$C$7:$C$107), --($D21=$D$7:$D$107),  --($E21=$E$7:$E$107),--($F21=$F$7:$F$107), --('Evidence střelců a nástřel'!$L21 &lt; 'Evidence střelců a nástřel'!$L$7:$L$107)),"")</f>
        <v>0</v>
      </c>
      <c r="H21" s="16">
        <f>IF($A21&lt;&gt;"",SUMPRODUCT(--($U$7:$U$107=1),--($T$7:$T$107=$T21), --($C21=$C$7:$C$107), --($D21=$D$7:$D$107),  --($E21=$E$7:$E$107), --($F21=$F$7:$F$107), --($G21=$G$7:$G$107), --('Evidence střelců a nástřel'!$K21 &lt; 'Evidence střelců a nástřel'!$K$7:$K$107)),"")</f>
        <v>0</v>
      </c>
      <c r="I21" s="16">
        <f>IF($A21&lt;&gt;"",SUMPRODUCT(--($U$7:$U$107=1),--($T$7:$T$107=$T21),  --($C21=$C$7:$C$107), --($D21=$D$7:$D$107),  --($E21=$E$7:$E$107), --($F21=$F$7:$F$107), --($G21=$G$7:$G$107),  --($H21=$H$7:$H$107), --('Evidence střelců a nástřel'!$J21 &lt; 'Evidence střelců a nástřel'!$J$7:$J$107)),"")</f>
        <v>0</v>
      </c>
      <c r="J21" s="16">
        <f>IF($A21&lt;&gt;"",SUMPRODUCT(--($U$7:$U$107=1),--($T$7:$T$107=$T21),   --($C21=$C$7:$C$107), --($D21=$D$7:$D$107),  --($E21=$E$7:$E$107), --($F21=$F$7:$F$107), --($G21=$G$7:$G$107),  --($H21=$H$7:$H$107), --($I21=$I$7:$I$107), --('Evidence střelců a nástřel'!$I21 &lt; 'Evidence střelců a nástřel'!$I$7:$I$107)),"")</f>
        <v>0</v>
      </c>
      <c r="K21" s="16">
        <f>IF($A21&lt;&gt;"",SUMPRODUCT(--($U$7:$U$107=1),--($T$7:$T$107=$T21),  --($C21=$C$7:$C$107), --($D21=$D$7:$D$107),  --($E21=$E$7:$E$107), --($F21=$F$7:$F$107), --($G21=$G$7:$G$107),  --($H21=$H$7:$H$107), --($I21=$I$7:$I$107), --($J21=$J$7:$J$107), --('Evidence střelců a nástřel'!$H21 &lt; 'Evidence střelců a nástřel'!$H$7:$H$107)),"")</f>
        <v>0</v>
      </c>
      <c r="L21" s="16">
        <f>IF($A21&lt;&gt;"",SUMPRODUCT(--($U$7:$U$107=1),--($T$7:$T$107=$T21),   --($C21=$C$7:$C$107), --($D21=$D$7:$D$107),  --($E21=$E$7:$E$107), --($F21=$F$7:$F$107), --($G21=$G$7:$G$107),  --($H21=$H$7:$H$107), --($I21=$I$7:$I$107), --($J21=$J$7:$J$107), --($K21=$K$7:$K$107), --('Evidence střelců a nástřel'!$G21 &lt; 'Evidence střelců a nástřel'!$G$7:$G$107)),"")</f>
        <v>0</v>
      </c>
      <c r="M21" s="16">
        <f>IF($A21&lt;&gt;"",IF(AND(U21=0,Nastavení!$B$5="NE"), 1+SUMPRODUCT(--($A$7:$A$107&lt;&gt;""),--(T$7:$T$107=$T21), --($B21 &lt; $B$7:$B$107)), SUM($C21:$L21)),"")</f>
        <v>12</v>
      </c>
      <c r="N21" s="16">
        <f>IF($A21&lt;&gt;"", SUMPRODUCT(--($T$7:$T$107=$T21),--($M$7:$M$107=$M21), --('Evidence střelců a nástřel'!$Q21 &lt; 'Evidence střelců a nástřel'!$Q$7:$Q$107)), "")</f>
        <v>0</v>
      </c>
      <c r="O21" s="16">
        <f t="shared" si="2"/>
        <v>12</v>
      </c>
      <c r="P21" s="16">
        <f>IF($A21&lt;&gt;"", IF(ISNA(VLOOKUP($T21,Nastavení!$B$10:$D$22,3,FALSE)),$O21,  $O21 + VLOOKUP('Evidence střelců a nástřel'!$C21,Nastavení!$B$10:$D$22,3,FALSE)), "")</f>
        <v>12</v>
      </c>
      <c r="Q21" s="16">
        <f>IF($A21 &lt;&gt;"", COUNTIF($P$7:$P21, $P21) -1, "")</f>
        <v>0</v>
      </c>
      <c r="R21" s="16">
        <f t="shared" si="1"/>
        <v>12</v>
      </c>
      <c r="S21" s="16">
        <f>IF($A21&lt;&gt;"",  SUMPRODUCT(--('Evidence střelců a nástřel'!$A$7:$A$107&lt;&gt;""),--($T$7:$T$107&lt;&gt;"MZ"),--($T$7:$T$107=$T21),--('Evidence střelců a nástřel'!$S$7:$S$107='Evidence střelců a nástřel'!$S21)),"")</f>
        <v>1</v>
      </c>
      <c r="T21" s="16">
        <f>IF( $A21&lt;&gt;"",IF(Nastavení!$B$4="NE", 'Evidence střelců a nástřel'!$C21,""),"")</f>
        <v>0</v>
      </c>
      <c r="U21" s="16">
        <f>IF($A21&lt;&gt;"", IF(OR('Evidence střelců a nástřel'!$P21="",Nastavení!$B$5="ANO"),1,0),"")</f>
        <v>1</v>
      </c>
    </row>
    <row r="22" spans="1:21">
      <c r="A22" s="16">
        <f>'Evidence střelců a nástřel'!$A22</f>
        <v>16</v>
      </c>
      <c r="B22" s="16">
        <f>IF($A22&lt;&gt;"", SUM('Evidence střelců a nástřel'!$F22:$O22)  +  IF(Nastavení!$B$5 = "NE", 'Evidence střelců a nástřel'!$P22, 0),"")</f>
        <v>54</v>
      </c>
      <c r="C22" s="16">
        <f t="shared" si="0"/>
        <v>2</v>
      </c>
      <c r="D22" s="16">
        <f>IF($A22&lt;&gt;"", SUMPRODUCT(--($U$7:$U$107=1), --($T$7:$T$107=$T22), --($C22=$C$7:$C$107), --('Evidence střelců a nástřel'!$O22 &lt; 'Evidence střelců a nástřel'!$O$7:$O$107)), "")</f>
        <v>0</v>
      </c>
      <c r="E22" s="16">
        <f>IF($A22&lt;&gt;"",SUMPRODUCT(--($U$7:$U$107=1),--($T$7:$T$107=$T22),  --($C22=$C$7:$C$107), --($D22=$D$7:$D$107),--('Evidence střelců a nástřel'!$N22 &lt; 'Evidence střelců a nástřel'!$N$7:$N$107)),"")</f>
        <v>0</v>
      </c>
      <c r="F22" s="16">
        <f>IF($A22&lt;&gt;"",SUMPRODUCT(--($U$7:$U$107=1),--($T$7:$T$107=$T22), --($C22=$C$7:$C$107), --($D22=$D$7:$D$107),  --($E22=$E$7:$E$107), --('Evidence střelců a nástřel'!$M22 &lt; 'Evidence střelců a nástřel'!$M$7:$M$107)),"")</f>
        <v>0</v>
      </c>
      <c r="G22" s="16">
        <f>IF($A22&lt;&gt;"",SUMPRODUCT(--($U$7:$U$107=1),--($T$7:$T$107=$T22), --($C22=$C$7:$C$107), --($D22=$D$7:$D$107),  --($E22=$E$7:$E$107),--($F22=$F$7:$F$107), --('Evidence střelců a nástřel'!$L22 &lt; 'Evidence střelců a nástřel'!$L$7:$L$107)),"")</f>
        <v>0</v>
      </c>
      <c r="H22" s="16">
        <f>IF($A22&lt;&gt;"",SUMPRODUCT(--($U$7:$U$107=1),--($T$7:$T$107=$T22), --($C22=$C$7:$C$107), --($D22=$D$7:$D$107),  --($E22=$E$7:$E$107), --($F22=$F$7:$F$107), --($G22=$G$7:$G$107), --('Evidence střelců a nástřel'!$K22 &lt; 'Evidence střelců a nástřel'!$K$7:$K$107)),"")</f>
        <v>0</v>
      </c>
      <c r="I22" s="16">
        <f>IF($A22&lt;&gt;"",SUMPRODUCT(--($U$7:$U$107=1),--($T$7:$T$107=$T22),  --($C22=$C$7:$C$107), --($D22=$D$7:$D$107),  --($E22=$E$7:$E$107), --($F22=$F$7:$F$107), --($G22=$G$7:$G$107),  --($H22=$H$7:$H$107), --('Evidence střelců a nástřel'!$J22 &lt; 'Evidence střelců a nástřel'!$J$7:$J$107)),"")</f>
        <v>0</v>
      </c>
      <c r="J22" s="16">
        <f>IF($A22&lt;&gt;"",SUMPRODUCT(--($U$7:$U$107=1),--($T$7:$T$107=$T22),   --($C22=$C$7:$C$107), --($D22=$D$7:$D$107),  --($E22=$E$7:$E$107), --($F22=$F$7:$F$107), --($G22=$G$7:$G$107),  --($H22=$H$7:$H$107), --($I22=$I$7:$I$107), --('Evidence střelců a nástřel'!$I22 &lt; 'Evidence střelců a nástřel'!$I$7:$I$107)),"")</f>
        <v>0</v>
      </c>
      <c r="K22" s="16">
        <f>IF($A22&lt;&gt;"",SUMPRODUCT(--($U$7:$U$107=1),--($T$7:$T$107=$T22),  --($C22=$C$7:$C$107), --($D22=$D$7:$D$107),  --($E22=$E$7:$E$107), --($F22=$F$7:$F$107), --($G22=$G$7:$G$107),  --($H22=$H$7:$H$107), --($I22=$I$7:$I$107), --($J22=$J$7:$J$107), --('Evidence střelců a nástřel'!$H22 &lt; 'Evidence střelců a nástřel'!$H$7:$H$107)),"")</f>
        <v>0</v>
      </c>
      <c r="L22" s="16">
        <f>IF($A22&lt;&gt;"",SUMPRODUCT(--($U$7:$U$107=1),--($T$7:$T$107=$T22),   --($C22=$C$7:$C$107), --($D22=$D$7:$D$107),  --($E22=$E$7:$E$107), --($F22=$F$7:$F$107), --($G22=$G$7:$G$107),  --($H22=$H$7:$H$107), --($I22=$I$7:$I$107), --($J22=$J$7:$J$107), --($K22=$K$7:$K$107), --('Evidence střelců a nástřel'!$G22 &lt; 'Evidence střelců a nástřel'!$G$7:$G$107)),"")</f>
        <v>0</v>
      </c>
      <c r="M22" s="16">
        <f>IF($A22&lt;&gt;"",IF(AND(U22=0,Nastavení!$B$5="NE"), 1+SUMPRODUCT(--($A$7:$A$107&lt;&gt;""),--(T$7:$T$107=$T22), --($B22 &lt; $B$7:$B$107)), SUM($C22:$L22)),"")</f>
        <v>2</v>
      </c>
      <c r="N22" s="16">
        <f>IF($A22&lt;&gt;"", SUMPRODUCT(--($T$7:$T$107=$T22),--($M$7:$M$107=$M22), --('Evidence střelců a nástřel'!$Q22 &lt; 'Evidence střelců a nástřel'!$Q$7:$Q$107)), "")</f>
        <v>0</v>
      </c>
      <c r="O22" s="16">
        <f t="shared" si="2"/>
        <v>2</v>
      </c>
      <c r="P22" s="16">
        <f>IF($A22&lt;&gt;"", IF(ISNA(VLOOKUP($T22,Nastavení!$B$10:$D$22,3,FALSE)),$O22,  $O22 + VLOOKUP('Evidence střelců a nástřel'!$C22,Nastavení!$B$10:$D$22,3,FALSE)), "")</f>
        <v>2</v>
      </c>
      <c r="Q22" s="16">
        <f>IF($A22 &lt;&gt;"", COUNTIF($P$7:$P22, $P22) -1, "")</f>
        <v>0</v>
      </c>
      <c r="R22" s="16">
        <f t="shared" si="1"/>
        <v>2</v>
      </c>
      <c r="S22" s="16">
        <f>IF($A22&lt;&gt;"",  SUMPRODUCT(--('Evidence střelců a nástřel'!$A$7:$A$107&lt;&gt;""),--($T$7:$T$107&lt;&gt;"MZ"),--($T$7:$T$107=$T22),--('Evidence střelců a nástřel'!$S$7:$S$107='Evidence střelců a nástřel'!$S22)),"")</f>
        <v>1</v>
      </c>
      <c r="T22" s="16">
        <f>IF( $A22&lt;&gt;"",IF(Nastavení!$B$4="NE", 'Evidence střelců a nástřel'!$C22,""),"")</f>
        <v>0</v>
      </c>
      <c r="U22" s="16">
        <f>IF($A22&lt;&gt;"", IF(OR('Evidence střelců a nástřel'!$P22="",Nastavení!$B$5="ANO"),1,0),"")</f>
        <v>1</v>
      </c>
    </row>
    <row r="23" spans="1:21">
      <c r="A23" s="16">
        <f>'Evidence střelců a nástřel'!$A23</f>
        <v>17</v>
      </c>
      <c r="B23" s="16">
        <f>IF($A23&lt;&gt;"", SUM('Evidence střelců a nástřel'!$F23:$O23)  +  IF(Nastavení!$B$5 = "NE", 'Evidence střelců a nástřel'!$P23, 0),"")</f>
        <v>36</v>
      </c>
      <c r="C23" s="16">
        <f t="shared" si="0"/>
        <v>31</v>
      </c>
      <c r="D23" s="16">
        <f>IF($A23&lt;&gt;"", SUMPRODUCT(--($U$7:$U$107=1), --($T$7:$T$107=$T23), --($C23=$C$7:$C$107), --('Evidence střelců a nástřel'!$O23 &lt; 'Evidence střelců a nástřel'!$O$7:$O$107)), "")</f>
        <v>0</v>
      </c>
      <c r="E23" s="16">
        <f>IF($A23&lt;&gt;"",SUMPRODUCT(--($U$7:$U$107=1),--($T$7:$T$107=$T23),  --($C23=$C$7:$C$107), --($D23=$D$7:$D$107),--('Evidence střelců a nástřel'!$N23 &lt; 'Evidence střelců a nástřel'!$N$7:$N$107)),"")</f>
        <v>0</v>
      </c>
      <c r="F23" s="16">
        <f>IF($A23&lt;&gt;"",SUMPRODUCT(--($U$7:$U$107=1),--($T$7:$T$107=$T23), --($C23=$C$7:$C$107), --($D23=$D$7:$D$107),  --($E23=$E$7:$E$107), --('Evidence střelců a nástřel'!$M23 &lt; 'Evidence střelců a nástřel'!$M$7:$M$107)),"")</f>
        <v>0</v>
      </c>
      <c r="G23" s="16">
        <f>IF($A23&lt;&gt;"",SUMPRODUCT(--($U$7:$U$107=1),--($T$7:$T$107=$T23), --($C23=$C$7:$C$107), --($D23=$D$7:$D$107),  --($E23=$E$7:$E$107),--($F23=$F$7:$F$107), --('Evidence střelců a nástřel'!$L23 &lt; 'Evidence střelců a nástřel'!$L$7:$L$107)),"")</f>
        <v>0</v>
      </c>
      <c r="H23" s="16">
        <f>IF($A23&lt;&gt;"",SUMPRODUCT(--($U$7:$U$107=1),--($T$7:$T$107=$T23), --($C23=$C$7:$C$107), --($D23=$D$7:$D$107),  --($E23=$E$7:$E$107), --($F23=$F$7:$F$107), --($G23=$G$7:$G$107), --('Evidence střelců a nástřel'!$K23 &lt; 'Evidence střelců a nástřel'!$K$7:$K$107)),"")</f>
        <v>0</v>
      </c>
      <c r="I23" s="16">
        <f>IF($A23&lt;&gt;"",SUMPRODUCT(--($U$7:$U$107=1),--($T$7:$T$107=$T23),  --($C23=$C$7:$C$107), --($D23=$D$7:$D$107),  --($E23=$E$7:$E$107), --($F23=$F$7:$F$107), --($G23=$G$7:$G$107),  --($H23=$H$7:$H$107), --('Evidence střelců a nástřel'!$J23 &lt; 'Evidence střelců a nástřel'!$J$7:$J$107)),"")</f>
        <v>0</v>
      </c>
      <c r="J23" s="16">
        <f>IF($A23&lt;&gt;"",SUMPRODUCT(--($U$7:$U$107=1),--($T$7:$T$107=$T23),   --($C23=$C$7:$C$107), --($D23=$D$7:$D$107),  --($E23=$E$7:$E$107), --($F23=$F$7:$F$107), --($G23=$G$7:$G$107),  --($H23=$H$7:$H$107), --($I23=$I$7:$I$107), --('Evidence střelců a nástřel'!$I23 &lt; 'Evidence střelců a nástřel'!$I$7:$I$107)),"")</f>
        <v>0</v>
      </c>
      <c r="K23" s="16">
        <f>IF($A23&lt;&gt;"",SUMPRODUCT(--($U$7:$U$107=1),--($T$7:$T$107=$T23),  --($C23=$C$7:$C$107), --($D23=$D$7:$D$107),  --($E23=$E$7:$E$107), --($F23=$F$7:$F$107), --($G23=$G$7:$G$107),  --($H23=$H$7:$H$107), --($I23=$I$7:$I$107), --($J23=$J$7:$J$107), --('Evidence střelců a nástřel'!$H23 &lt; 'Evidence střelců a nástřel'!$H$7:$H$107)),"")</f>
        <v>0</v>
      </c>
      <c r="L23" s="16">
        <f>IF($A23&lt;&gt;"",SUMPRODUCT(--($U$7:$U$107=1),--($T$7:$T$107=$T23),   --($C23=$C$7:$C$107), --($D23=$D$7:$D$107),  --($E23=$E$7:$E$107), --($F23=$F$7:$F$107), --($G23=$G$7:$G$107),  --($H23=$H$7:$H$107), --($I23=$I$7:$I$107), --($J23=$J$7:$J$107), --($K23=$K$7:$K$107), --('Evidence střelců a nástřel'!$G23 &lt; 'Evidence střelců a nástřel'!$G$7:$G$107)),"")</f>
        <v>0</v>
      </c>
      <c r="M23" s="16">
        <f>IF($A23&lt;&gt;"",IF(AND(U23=0,Nastavení!$B$5="NE"), 1+SUMPRODUCT(--($A$7:$A$107&lt;&gt;""),--(T$7:$T$107=$T23), --($B23 &lt; $B$7:$B$107)), SUM($C23:$L23)),"")</f>
        <v>31</v>
      </c>
      <c r="N23" s="16">
        <f>IF($A23&lt;&gt;"", SUMPRODUCT(--($T$7:$T$107=$T23),--($M$7:$M$107=$M23), --('Evidence střelců a nástřel'!$Q23 &lt; 'Evidence střelců a nástřel'!$Q$7:$Q$107)), "")</f>
        <v>0</v>
      </c>
      <c r="O23" s="16">
        <f t="shared" si="2"/>
        <v>31</v>
      </c>
      <c r="P23" s="16">
        <f>IF($A23&lt;&gt;"", IF(ISNA(VLOOKUP($T23,Nastavení!$B$10:$D$22,3,FALSE)),$O23,  $O23 + VLOOKUP('Evidence střelců a nástřel'!$C23,Nastavení!$B$10:$D$22,3,FALSE)), "")</f>
        <v>31</v>
      </c>
      <c r="Q23" s="16">
        <f>IF($A23 &lt;&gt;"", COUNTIF($P$7:$P23, $P23) -1, "")</f>
        <v>0</v>
      </c>
      <c r="R23" s="16">
        <f t="shared" si="1"/>
        <v>31</v>
      </c>
      <c r="S23" s="16">
        <f>IF($A23&lt;&gt;"",  SUMPRODUCT(--('Evidence střelců a nástřel'!$A$7:$A$107&lt;&gt;""),--($T$7:$T$107&lt;&gt;"MZ"),--($T$7:$T$107=$T23),--('Evidence střelců a nástřel'!$S$7:$S$107='Evidence střelců a nástřel'!$S23)),"")</f>
        <v>1</v>
      </c>
      <c r="T23" s="16">
        <f>IF( $A23&lt;&gt;"",IF(Nastavení!$B$4="NE", 'Evidence střelců a nástřel'!$C23,""),"")</f>
        <v>0</v>
      </c>
      <c r="U23" s="16">
        <f>IF($A23&lt;&gt;"", IF(OR('Evidence střelců a nástřel'!$P23="",Nastavení!$B$5="ANO"),1,0),"")</f>
        <v>1</v>
      </c>
    </row>
    <row r="24" spans="1:21">
      <c r="A24" s="16">
        <f>'Evidence střelců a nástřel'!$A24</f>
        <v>18</v>
      </c>
      <c r="B24" s="16">
        <f>IF($A24&lt;&gt;"", SUM('Evidence střelců a nástřel'!$F24:$O24)  +  IF(Nastavení!$B$5 = "NE", 'Evidence střelců a nástřel'!$P24, 0),"")</f>
        <v>36</v>
      </c>
      <c r="C24" s="16">
        <f t="shared" si="0"/>
        <v>31</v>
      </c>
      <c r="D24" s="16">
        <f>IF($A24&lt;&gt;"", SUMPRODUCT(--($U$7:$U$107=1), --($T$7:$T$107=$T24), --($C24=$C$7:$C$107), --('Evidence střelců a nástřel'!$O24 &lt; 'Evidence střelců a nástřel'!$O$7:$O$107)), "")</f>
        <v>4</v>
      </c>
      <c r="E24" s="16">
        <f>IF($A24&lt;&gt;"",SUMPRODUCT(--($U$7:$U$107=1),--($T$7:$T$107=$T24),  --($C24=$C$7:$C$107), --($D24=$D$7:$D$107),--('Evidence střelců a nástřel'!$N24 &lt; 'Evidence střelců a nástřel'!$N$7:$N$107)),"")</f>
        <v>0</v>
      </c>
      <c r="F24" s="16">
        <f>IF($A24&lt;&gt;"",SUMPRODUCT(--($U$7:$U$107=1),--($T$7:$T$107=$T24), --($C24=$C$7:$C$107), --($D24=$D$7:$D$107),  --($E24=$E$7:$E$107), --('Evidence střelců a nástřel'!$M24 &lt; 'Evidence střelců a nástřel'!$M$7:$M$107)),"")</f>
        <v>0</v>
      </c>
      <c r="G24" s="16">
        <f>IF($A24&lt;&gt;"",SUMPRODUCT(--($U$7:$U$107=1),--($T$7:$T$107=$T24), --($C24=$C$7:$C$107), --($D24=$D$7:$D$107),  --($E24=$E$7:$E$107),--($F24=$F$7:$F$107), --('Evidence střelců a nástřel'!$L24 &lt; 'Evidence střelců a nástřel'!$L$7:$L$107)),"")</f>
        <v>0</v>
      </c>
      <c r="H24" s="16">
        <f>IF($A24&lt;&gt;"",SUMPRODUCT(--($U$7:$U$107=1),--($T$7:$T$107=$T24), --($C24=$C$7:$C$107), --($D24=$D$7:$D$107),  --($E24=$E$7:$E$107), --($F24=$F$7:$F$107), --($G24=$G$7:$G$107), --('Evidence střelců a nástřel'!$K24 &lt; 'Evidence střelců a nástřel'!$K$7:$K$107)),"")</f>
        <v>0</v>
      </c>
      <c r="I24" s="16">
        <f>IF($A24&lt;&gt;"",SUMPRODUCT(--($U$7:$U$107=1),--($T$7:$T$107=$T24),  --($C24=$C$7:$C$107), --($D24=$D$7:$D$107),  --($E24=$E$7:$E$107), --($F24=$F$7:$F$107), --($G24=$G$7:$G$107),  --($H24=$H$7:$H$107), --('Evidence střelců a nástřel'!$J24 &lt; 'Evidence střelců a nástřel'!$J$7:$J$107)),"")</f>
        <v>0</v>
      </c>
      <c r="J24" s="16">
        <f>IF($A24&lt;&gt;"",SUMPRODUCT(--($U$7:$U$107=1),--($T$7:$T$107=$T24),   --($C24=$C$7:$C$107), --($D24=$D$7:$D$107),  --($E24=$E$7:$E$107), --($F24=$F$7:$F$107), --($G24=$G$7:$G$107),  --($H24=$H$7:$H$107), --($I24=$I$7:$I$107), --('Evidence střelců a nástřel'!$I24 &lt; 'Evidence střelců a nástřel'!$I$7:$I$107)),"")</f>
        <v>0</v>
      </c>
      <c r="K24" s="16">
        <f>IF($A24&lt;&gt;"",SUMPRODUCT(--($U$7:$U$107=1),--($T$7:$T$107=$T24),  --($C24=$C$7:$C$107), --($D24=$D$7:$D$107),  --($E24=$E$7:$E$107), --($F24=$F$7:$F$107), --($G24=$G$7:$G$107),  --($H24=$H$7:$H$107), --($I24=$I$7:$I$107), --($J24=$J$7:$J$107), --('Evidence střelců a nástřel'!$H24 &lt; 'Evidence střelců a nástřel'!$H$7:$H$107)),"")</f>
        <v>0</v>
      </c>
      <c r="L24" s="16">
        <f>IF($A24&lt;&gt;"",SUMPRODUCT(--($U$7:$U$107=1),--($T$7:$T$107=$T24),   --($C24=$C$7:$C$107), --($D24=$D$7:$D$107),  --($E24=$E$7:$E$107), --($F24=$F$7:$F$107), --($G24=$G$7:$G$107),  --($H24=$H$7:$H$107), --($I24=$I$7:$I$107), --($J24=$J$7:$J$107), --($K24=$K$7:$K$107), --('Evidence střelců a nástřel'!$G24 &lt; 'Evidence střelců a nástřel'!$G$7:$G$107)),"")</f>
        <v>0</v>
      </c>
      <c r="M24" s="16">
        <f>IF($A24&lt;&gt;"",IF(AND(U24=0,Nastavení!$B$5="NE"), 1+SUMPRODUCT(--($A$7:$A$107&lt;&gt;""),--(T$7:$T$107=$T24), --($B24 &lt; $B$7:$B$107)), SUM($C24:$L24)),"")</f>
        <v>35</v>
      </c>
      <c r="N24" s="16">
        <f>IF($A24&lt;&gt;"", SUMPRODUCT(--($T$7:$T$107=$T24),--($M$7:$M$107=$M24), --('Evidence střelců a nástřel'!$Q24 &lt; 'Evidence střelců a nástřel'!$Q$7:$Q$107)), "")</f>
        <v>0</v>
      </c>
      <c r="O24" s="16">
        <f t="shared" si="2"/>
        <v>35</v>
      </c>
      <c r="P24" s="16">
        <f>IF($A24&lt;&gt;"", IF(ISNA(VLOOKUP($T24,Nastavení!$B$10:$D$22,3,FALSE)),$O24,  $O24 + VLOOKUP('Evidence střelců a nástřel'!$C24,Nastavení!$B$10:$D$22,3,FALSE)), "")</f>
        <v>35</v>
      </c>
      <c r="Q24" s="16">
        <f>IF($A24 &lt;&gt;"", COUNTIF($P$7:$P24, $P24) -1, "")</f>
        <v>0</v>
      </c>
      <c r="R24" s="16">
        <f t="shared" si="1"/>
        <v>35</v>
      </c>
      <c r="S24" s="16">
        <f>IF($A24&lt;&gt;"",  SUMPRODUCT(--('Evidence střelců a nástřel'!$A$7:$A$107&lt;&gt;""),--($T$7:$T$107&lt;&gt;"MZ"),--($T$7:$T$107=$T24),--('Evidence střelců a nástřel'!$S$7:$S$107='Evidence střelců a nástřel'!$S24)),"")</f>
        <v>1</v>
      </c>
      <c r="T24" s="16">
        <f>IF( $A24&lt;&gt;"",IF(Nastavení!$B$4="NE", 'Evidence střelců a nástřel'!$C24,""),"")</f>
        <v>0</v>
      </c>
      <c r="U24" s="16">
        <f>IF($A24&lt;&gt;"", IF(OR('Evidence střelců a nástřel'!$P24="",Nastavení!$B$5="ANO"),1,0),"")</f>
        <v>1</v>
      </c>
    </row>
    <row r="25" spans="1:21">
      <c r="A25" s="16">
        <f>'Evidence střelců a nástřel'!$A25</f>
        <v>19</v>
      </c>
      <c r="B25" s="16">
        <f>IF($A25&lt;&gt;"", SUM('Evidence střelců a nástřel'!$F25:$O25)  +  IF(Nastavení!$B$5 = "NE", 'Evidence střelců a nástřel'!$P25, 0),"")</f>
        <v>42</v>
      </c>
      <c r="C25" s="16">
        <f t="shared" si="0"/>
        <v>21</v>
      </c>
      <c r="D25" s="16">
        <f>IF($A25&lt;&gt;"", SUMPRODUCT(--($U$7:$U$107=1), --($T$7:$T$107=$T25), --($C25=$C$7:$C$107), --('Evidence střelců a nástřel'!$O25 &lt; 'Evidence střelců a nástřel'!$O$7:$O$107)), "")</f>
        <v>0</v>
      </c>
      <c r="E25" s="16">
        <f>IF($A25&lt;&gt;"",SUMPRODUCT(--($U$7:$U$107=1),--($T$7:$T$107=$T25),  --($C25=$C$7:$C$107), --($D25=$D$7:$D$107),--('Evidence střelců a nástřel'!$N25 &lt; 'Evidence střelců a nástřel'!$N$7:$N$107)),"")</f>
        <v>0</v>
      </c>
      <c r="F25" s="16">
        <f>IF($A25&lt;&gt;"",SUMPRODUCT(--($U$7:$U$107=1),--($T$7:$T$107=$T25), --($C25=$C$7:$C$107), --($D25=$D$7:$D$107),  --($E25=$E$7:$E$107), --('Evidence střelců a nástřel'!$M25 &lt; 'Evidence střelců a nástřel'!$M$7:$M$107)),"")</f>
        <v>0</v>
      </c>
      <c r="G25" s="16">
        <f>IF($A25&lt;&gt;"",SUMPRODUCT(--($U$7:$U$107=1),--($T$7:$T$107=$T25), --($C25=$C$7:$C$107), --($D25=$D$7:$D$107),  --($E25=$E$7:$E$107),--($F25=$F$7:$F$107), --('Evidence střelců a nástřel'!$L25 &lt; 'Evidence střelců a nástřel'!$L$7:$L$107)),"")</f>
        <v>0</v>
      </c>
      <c r="H25" s="16">
        <f>IF($A25&lt;&gt;"",SUMPRODUCT(--($U$7:$U$107=1),--($T$7:$T$107=$T25), --($C25=$C$7:$C$107), --($D25=$D$7:$D$107),  --($E25=$E$7:$E$107), --($F25=$F$7:$F$107), --($G25=$G$7:$G$107), --('Evidence střelců a nástřel'!$K25 &lt; 'Evidence střelců a nástřel'!$K$7:$K$107)),"")</f>
        <v>0</v>
      </c>
      <c r="I25" s="16">
        <f>IF($A25&lt;&gt;"",SUMPRODUCT(--($U$7:$U$107=1),--($T$7:$T$107=$T25),  --($C25=$C$7:$C$107), --($D25=$D$7:$D$107),  --($E25=$E$7:$E$107), --($F25=$F$7:$F$107), --($G25=$G$7:$G$107),  --($H25=$H$7:$H$107), --('Evidence střelců a nástřel'!$J25 &lt; 'Evidence střelců a nástřel'!$J$7:$J$107)),"")</f>
        <v>0</v>
      </c>
      <c r="J25" s="16">
        <f>IF($A25&lt;&gt;"",SUMPRODUCT(--($U$7:$U$107=1),--($T$7:$T$107=$T25),   --($C25=$C$7:$C$107), --($D25=$D$7:$D$107),  --($E25=$E$7:$E$107), --($F25=$F$7:$F$107), --($G25=$G$7:$G$107),  --($H25=$H$7:$H$107), --($I25=$I$7:$I$107), --('Evidence střelců a nástřel'!$I25 &lt; 'Evidence střelců a nástřel'!$I$7:$I$107)),"")</f>
        <v>0</v>
      </c>
      <c r="K25" s="16">
        <f>IF($A25&lt;&gt;"",SUMPRODUCT(--($U$7:$U$107=1),--($T$7:$T$107=$T25),  --($C25=$C$7:$C$107), --($D25=$D$7:$D$107),  --($E25=$E$7:$E$107), --($F25=$F$7:$F$107), --($G25=$G$7:$G$107),  --($H25=$H$7:$H$107), --($I25=$I$7:$I$107), --($J25=$J$7:$J$107), --('Evidence střelců a nástřel'!$H25 &lt; 'Evidence střelců a nástřel'!$H$7:$H$107)),"")</f>
        <v>0</v>
      </c>
      <c r="L25" s="16">
        <f>IF($A25&lt;&gt;"",SUMPRODUCT(--($U$7:$U$107=1),--($T$7:$T$107=$T25),   --($C25=$C$7:$C$107), --($D25=$D$7:$D$107),  --($E25=$E$7:$E$107), --($F25=$F$7:$F$107), --($G25=$G$7:$G$107),  --($H25=$H$7:$H$107), --($I25=$I$7:$I$107), --($J25=$J$7:$J$107), --($K25=$K$7:$K$107), --('Evidence střelců a nástřel'!$G25 &lt; 'Evidence střelců a nástřel'!$G$7:$G$107)),"")</f>
        <v>0</v>
      </c>
      <c r="M25" s="16">
        <f>IF($A25&lt;&gt;"",IF(AND(U25=0,Nastavení!$B$5="NE"), 1+SUMPRODUCT(--($A$7:$A$107&lt;&gt;""),--(T$7:$T$107=$T25), --($B25 &lt; $B$7:$B$107)), SUM($C25:$L25)),"")</f>
        <v>21</v>
      </c>
      <c r="N25" s="16">
        <f>IF($A25&lt;&gt;"", SUMPRODUCT(--($T$7:$T$107=$T25),--($M$7:$M$107=$M25), --('Evidence střelců a nástřel'!$Q25 &lt; 'Evidence střelců a nástřel'!$Q$7:$Q$107)), "")</f>
        <v>0</v>
      </c>
      <c r="O25" s="16">
        <f t="shared" si="2"/>
        <v>21</v>
      </c>
      <c r="P25" s="16">
        <f>IF($A25&lt;&gt;"", IF(ISNA(VLOOKUP($T25,Nastavení!$B$10:$D$22,3,FALSE)),$O25,  $O25 + VLOOKUP('Evidence střelců a nástřel'!$C25,Nastavení!$B$10:$D$22,3,FALSE)), "")</f>
        <v>21</v>
      </c>
      <c r="Q25" s="16">
        <f>IF($A25 &lt;&gt;"", COUNTIF($P$7:$P25, $P25) -1, "")</f>
        <v>0</v>
      </c>
      <c r="R25" s="16">
        <f t="shared" si="1"/>
        <v>21</v>
      </c>
      <c r="S25" s="16">
        <f>IF($A25&lt;&gt;"",  SUMPRODUCT(--('Evidence střelců a nástřel'!$A$7:$A$107&lt;&gt;""),--($T$7:$T$107&lt;&gt;"MZ"),--($T$7:$T$107=$T25),--('Evidence střelců a nástřel'!$S$7:$S$107='Evidence střelců a nástřel'!$S25)),"")</f>
        <v>1</v>
      </c>
      <c r="T25" s="16">
        <f>IF( $A25&lt;&gt;"",IF(Nastavení!$B$4="NE", 'Evidence střelců a nástřel'!$C25,""),"")</f>
        <v>0</v>
      </c>
      <c r="U25" s="16">
        <f>IF($A25&lt;&gt;"", IF(OR('Evidence střelců a nástřel'!$P25="",Nastavení!$B$5="ANO"),1,0),"")</f>
        <v>1</v>
      </c>
    </row>
    <row r="26" spans="1:21">
      <c r="A26" s="16">
        <f>'Evidence střelců a nástřel'!$A26</f>
        <v>20</v>
      </c>
      <c r="B26" s="16">
        <f>IF($A26&lt;&gt;"", SUM('Evidence střelců a nástřel'!$F26:$O26)  +  IF(Nastavení!$B$5 = "NE", 'Evidence střelců a nástřel'!$P26, 0),"")</f>
        <v>38</v>
      </c>
      <c r="C26" s="16">
        <f t="shared" si="0"/>
        <v>29</v>
      </c>
      <c r="D26" s="16">
        <f>IF($A26&lt;&gt;"", SUMPRODUCT(--($U$7:$U$107=1), --($T$7:$T$107=$T26), --($C26=$C$7:$C$107), --('Evidence střelců a nástřel'!$O26 &lt; 'Evidence střelců a nástřel'!$O$7:$O$107)), "")</f>
        <v>0</v>
      </c>
      <c r="E26" s="16">
        <f>IF($A26&lt;&gt;"",SUMPRODUCT(--($U$7:$U$107=1),--($T$7:$T$107=$T26),  --($C26=$C$7:$C$107), --($D26=$D$7:$D$107),--('Evidence střelců a nástřel'!$N26 &lt; 'Evidence střelců a nástřel'!$N$7:$N$107)),"")</f>
        <v>0</v>
      </c>
      <c r="F26" s="16">
        <f>IF($A26&lt;&gt;"",SUMPRODUCT(--($U$7:$U$107=1),--($T$7:$T$107=$T26), --($C26=$C$7:$C$107), --($D26=$D$7:$D$107),  --($E26=$E$7:$E$107), --('Evidence střelců a nástřel'!$M26 &lt; 'Evidence střelců a nástřel'!$M$7:$M$107)),"")</f>
        <v>0</v>
      </c>
      <c r="G26" s="16">
        <f>IF($A26&lt;&gt;"",SUMPRODUCT(--($U$7:$U$107=1),--($T$7:$T$107=$T26), --($C26=$C$7:$C$107), --($D26=$D$7:$D$107),  --($E26=$E$7:$E$107),--($F26=$F$7:$F$107), --('Evidence střelců a nástřel'!$L26 &lt; 'Evidence střelců a nástřel'!$L$7:$L$107)),"")</f>
        <v>0</v>
      </c>
      <c r="H26" s="16">
        <f>IF($A26&lt;&gt;"",SUMPRODUCT(--($U$7:$U$107=1),--($T$7:$T$107=$T26), --($C26=$C$7:$C$107), --($D26=$D$7:$D$107),  --($E26=$E$7:$E$107), --($F26=$F$7:$F$107), --($G26=$G$7:$G$107), --('Evidence střelců a nástřel'!$K26 &lt; 'Evidence střelců a nástřel'!$K$7:$K$107)),"")</f>
        <v>0</v>
      </c>
      <c r="I26" s="16">
        <f>IF($A26&lt;&gt;"",SUMPRODUCT(--($U$7:$U$107=1),--($T$7:$T$107=$T26),  --($C26=$C$7:$C$107), --($D26=$D$7:$D$107),  --($E26=$E$7:$E$107), --($F26=$F$7:$F$107), --($G26=$G$7:$G$107),  --($H26=$H$7:$H$107), --('Evidence střelců a nástřel'!$J26 &lt; 'Evidence střelců a nástřel'!$J$7:$J$107)),"")</f>
        <v>0</v>
      </c>
      <c r="J26" s="16">
        <f>IF($A26&lt;&gt;"",SUMPRODUCT(--($U$7:$U$107=1),--($T$7:$T$107=$T26),   --($C26=$C$7:$C$107), --($D26=$D$7:$D$107),  --($E26=$E$7:$E$107), --($F26=$F$7:$F$107), --($G26=$G$7:$G$107),  --($H26=$H$7:$H$107), --($I26=$I$7:$I$107), --('Evidence střelců a nástřel'!$I26 &lt; 'Evidence střelců a nástřel'!$I$7:$I$107)),"")</f>
        <v>0</v>
      </c>
      <c r="K26" s="16">
        <f>IF($A26&lt;&gt;"",SUMPRODUCT(--($U$7:$U$107=1),--($T$7:$T$107=$T26),  --($C26=$C$7:$C$107), --($D26=$D$7:$D$107),  --($E26=$E$7:$E$107), --($F26=$F$7:$F$107), --($G26=$G$7:$G$107),  --($H26=$H$7:$H$107), --($I26=$I$7:$I$107), --($J26=$J$7:$J$107), --('Evidence střelců a nástřel'!$H26 &lt; 'Evidence střelců a nástřel'!$H$7:$H$107)),"")</f>
        <v>0</v>
      </c>
      <c r="L26" s="16">
        <f>IF($A26&lt;&gt;"",SUMPRODUCT(--($U$7:$U$107=1),--($T$7:$T$107=$T26),   --($C26=$C$7:$C$107), --($D26=$D$7:$D$107),  --($E26=$E$7:$E$107), --($F26=$F$7:$F$107), --($G26=$G$7:$G$107),  --($H26=$H$7:$H$107), --($I26=$I$7:$I$107), --($J26=$J$7:$J$107), --($K26=$K$7:$K$107), --('Evidence střelců a nástřel'!$G26 &lt; 'Evidence střelců a nástřel'!$G$7:$G$107)),"")</f>
        <v>0</v>
      </c>
      <c r="M26" s="16">
        <f>IF($A26&lt;&gt;"",IF(AND(U26=0,Nastavení!$B$5="NE"), 1+SUMPRODUCT(--($A$7:$A$107&lt;&gt;""),--(T$7:$T$107=$T26), --($B26 &lt; $B$7:$B$107)), SUM($C26:$L26)),"")</f>
        <v>29</v>
      </c>
      <c r="N26" s="16">
        <f>IF($A26&lt;&gt;"", SUMPRODUCT(--($T$7:$T$107=$T26),--($M$7:$M$107=$M26), --('Evidence střelců a nástřel'!$Q26 &lt; 'Evidence střelců a nástřel'!$Q$7:$Q$107)), "")</f>
        <v>0</v>
      </c>
      <c r="O26" s="16">
        <f t="shared" si="2"/>
        <v>29</v>
      </c>
      <c r="P26" s="16">
        <f>IF($A26&lt;&gt;"", IF(ISNA(VLOOKUP($T26,Nastavení!$B$10:$D$22,3,FALSE)),$O26,  $O26 + VLOOKUP('Evidence střelců a nástřel'!$C26,Nastavení!$B$10:$D$22,3,FALSE)), "")</f>
        <v>29</v>
      </c>
      <c r="Q26" s="16">
        <f>IF($A26 &lt;&gt;"", COUNTIF($P$7:$P26, $P26) -1, "")</f>
        <v>0</v>
      </c>
      <c r="R26" s="16">
        <f t="shared" si="1"/>
        <v>29</v>
      </c>
      <c r="S26" s="16">
        <f>IF($A26&lt;&gt;"",  SUMPRODUCT(--('Evidence střelců a nástřel'!$A$7:$A$107&lt;&gt;""),--($T$7:$T$107&lt;&gt;"MZ"),--($T$7:$T$107=$T26),--('Evidence střelců a nástřel'!$S$7:$S$107='Evidence střelců a nástřel'!$S26)),"")</f>
        <v>1</v>
      </c>
      <c r="T26" s="16">
        <f>IF( $A26&lt;&gt;"",IF(Nastavení!$B$4="NE", 'Evidence střelců a nástřel'!$C26,""),"")</f>
        <v>0</v>
      </c>
      <c r="U26" s="16">
        <f>IF($A26&lt;&gt;"", IF(OR('Evidence střelců a nástřel'!$P26="",Nastavení!$B$5="ANO"),1,0),"")</f>
        <v>1</v>
      </c>
    </row>
    <row r="27" spans="1:21">
      <c r="A27" s="16">
        <f>'Evidence střelců a nástřel'!$A27</f>
        <v>21</v>
      </c>
      <c r="B27" s="16">
        <f>IF($A27&lt;&gt;"", SUM('Evidence střelců a nástřel'!$F27:$O27)  +  IF(Nastavení!$B$5 = "NE", 'Evidence střelců a nástřel'!$P27, 0),"")</f>
        <v>57</v>
      </c>
      <c r="C27" s="16">
        <f t="shared" si="0"/>
        <v>1</v>
      </c>
      <c r="D27" s="16">
        <f>IF($A27&lt;&gt;"", SUMPRODUCT(--($U$7:$U$107=1), --($T$7:$T$107=$T27), --($C27=$C$7:$C$107), --('Evidence střelců a nástřel'!$O27 &lt; 'Evidence střelců a nástřel'!$O$7:$O$107)), "")</f>
        <v>0</v>
      </c>
      <c r="E27" s="16">
        <f>IF($A27&lt;&gt;"",SUMPRODUCT(--($U$7:$U$107=1),--($T$7:$T$107=$T27),  --($C27=$C$7:$C$107), --($D27=$D$7:$D$107),--('Evidence střelců a nástřel'!$N27 &lt; 'Evidence střelců a nástřel'!$N$7:$N$107)),"")</f>
        <v>0</v>
      </c>
      <c r="F27" s="16">
        <f>IF($A27&lt;&gt;"",SUMPRODUCT(--($U$7:$U$107=1),--($T$7:$T$107=$T27), --($C27=$C$7:$C$107), --($D27=$D$7:$D$107),  --($E27=$E$7:$E$107), --('Evidence střelců a nástřel'!$M27 &lt; 'Evidence střelců a nástřel'!$M$7:$M$107)),"")</f>
        <v>0</v>
      </c>
      <c r="G27" s="16">
        <f>IF($A27&lt;&gt;"",SUMPRODUCT(--($U$7:$U$107=1),--($T$7:$T$107=$T27), --($C27=$C$7:$C$107), --($D27=$D$7:$D$107),  --($E27=$E$7:$E$107),--($F27=$F$7:$F$107), --('Evidence střelců a nástřel'!$L27 &lt; 'Evidence střelců a nástřel'!$L$7:$L$107)),"")</f>
        <v>0</v>
      </c>
      <c r="H27" s="16">
        <f>IF($A27&lt;&gt;"",SUMPRODUCT(--($U$7:$U$107=1),--($T$7:$T$107=$T27), --($C27=$C$7:$C$107), --($D27=$D$7:$D$107),  --($E27=$E$7:$E$107), --($F27=$F$7:$F$107), --($G27=$G$7:$G$107), --('Evidence střelců a nástřel'!$K27 &lt; 'Evidence střelců a nástřel'!$K$7:$K$107)),"")</f>
        <v>0</v>
      </c>
      <c r="I27" s="16">
        <f>IF($A27&lt;&gt;"",SUMPRODUCT(--($U$7:$U$107=1),--($T$7:$T$107=$T27),  --($C27=$C$7:$C$107), --($D27=$D$7:$D$107),  --($E27=$E$7:$E$107), --($F27=$F$7:$F$107), --($G27=$G$7:$G$107),  --($H27=$H$7:$H$107), --('Evidence střelců a nástřel'!$J27 &lt; 'Evidence střelců a nástřel'!$J$7:$J$107)),"")</f>
        <v>0</v>
      </c>
      <c r="J27" s="16">
        <f>IF($A27&lt;&gt;"",SUMPRODUCT(--($U$7:$U$107=1),--($T$7:$T$107=$T27),   --($C27=$C$7:$C$107), --($D27=$D$7:$D$107),  --($E27=$E$7:$E$107), --($F27=$F$7:$F$107), --($G27=$G$7:$G$107),  --($H27=$H$7:$H$107), --($I27=$I$7:$I$107), --('Evidence střelců a nástřel'!$I27 &lt; 'Evidence střelců a nástřel'!$I$7:$I$107)),"")</f>
        <v>0</v>
      </c>
      <c r="K27" s="16">
        <f>IF($A27&lt;&gt;"",SUMPRODUCT(--($U$7:$U$107=1),--($T$7:$T$107=$T27),  --($C27=$C$7:$C$107), --($D27=$D$7:$D$107),  --($E27=$E$7:$E$107), --($F27=$F$7:$F$107), --($G27=$G$7:$G$107),  --($H27=$H$7:$H$107), --($I27=$I$7:$I$107), --($J27=$J$7:$J$107), --('Evidence střelců a nástřel'!$H27 &lt; 'Evidence střelců a nástřel'!$H$7:$H$107)),"")</f>
        <v>0</v>
      </c>
      <c r="L27" s="16">
        <f>IF($A27&lt;&gt;"",SUMPRODUCT(--($U$7:$U$107=1),--($T$7:$T$107=$T27),   --($C27=$C$7:$C$107), --($D27=$D$7:$D$107),  --($E27=$E$7:$E$107), --($F27=$F$7:$F$107), --($G27=$G$7:$G$107),  --($H27=$H$7:$H$107), --($I27=$I$7:$I$107), --($J27=$J$7:$J$107), --($K27=$K$7:$K$107), --('Evidence střelců a nástřel'!$G27 &lt; 'Evidence střelců a nástřel'!$G$7:$G$107)),"")</f>
        <v>0</v>
      </c>
      <c r="M27" s="16">
        <f>IF($A27&lt;&gt;"",IF(AND(U27=0,Nastavení!$B$5="NE"), 1+SUMPRODUCT(--($A$7:$A$107&lt;&gt;""),--(T$7:$T$107=$T27), --($B27 &lt; $B$7:$B$107)), SUM($C27:$L27)),"")</f>
        <v>1</v>
      </c>
      <c r="N27" s="16">
        <f>IF($A27&lt;&gt;"", SUMPRODUCT(--($T$7:$T$107=$T27),--($M$7:$M$107=$M27), --('Evidence střelců a nástřel'!$Q27 &lt; 'Evidence střelců a nástřel'!$Q$7:$Q$107)), "")</f>
        <v>0</v>
      </c>
      <c r="O27" s="16">
        <f t="shared" si="2"/>
        <v>1</v>
      </c>
      <c r="P27" s="16">
        <f>IF($A27&lt;&gt;"", IF(ISNA(VLOOKUP($T27,Nastavení!$B$10:$D$22,3,FALSE)),$O27,  $O27 + VLOOKUP('Evidence střelců a nástřel'!$C27,Nastavení!$B$10:$D$22,3,FALSE)), "")</f>
        <v>1</v>
      </c>
      <c r="Q27" s="16">
        <f>IF($A27 &lt;&gt;"", COUNTIF($P$7:$P27, $P27) -1, "")</f>
        <v>0</v>
      </c>
      <c r="R27" s="16">
        <f t="shared" si="1"/>
        <v>1</v>
      </c>
      <c r="S27" s="16">
        <f>IF($A27&lt;&gt;"",  SUMPRODUCT(--('Evidence střelců a nástřel'!$A$7:$A$107&lt;&gt;""),--($T$7:$T$107&lt;&gt;"MZ"),--($T$7:$T$107=$T27),--('Evidence střelců a nástřel'!$S$7:$S$107='Evidence střelců a nástřel'!$S27)),"")</f>
        <v>1</v>
      </c>
      <c r="T27" s="16">
        <f>IF( $A27&lt;&gt;"",IF(Nastavení!$B$4="NE", 'Evidence střelců a nástřel'!$C27,""),"")</f>
        <v>0</v>
      </c>
      <c r="U27" s="16">
        <f>IF($A27&lt;&gt;"", IF(OR('Evidence střelců a nástřel'!$P27="",Nastavení!$B$5="ANO"),1,0),"")</f>
        <v>1</v>
      </c>
    </row>
    <row r="28" spans="1:21">
      <c r="A28" s="16">
        <f>'Evidence střelců a nástřel'!$A28</f>
        <v>22</v>
      </c>
      <c r="B28" s="16">
        <f>IF($A28&lt;&gt;"", SUM('Evidence střelců a nástřel'!$F28:$O28)  +  IF(Nastavení!$B$5 = "NE", 'Evidence střelců a nástřel'!$P28, 0),"")</f>
        <v>54</v>
      </c>
      <c r="C28" s="16">
        <f t="shared" si="0"/>
        <v>2</v>
      </c>
      <c r="D28" s="16">
        <f>IF($A28&lt;&gt;"", SUMPRODUCT(--($U$7:$U$107=1), --($T$7:$T$107=$T28), --($C28=$C$7:$C$107), --('Evidence střelců a nástřel'!$O28 &lt; 'Evidence střelců a nástřel'!$O$7:$O$107)), "")</f>
        <v>1</v>
      </c>
      <c r="E28" s="16">
        <f>IF($A28&lt;&gt;"",SUMPRODUCT(--($U$7:$U$107=1),--($T$7:$T$107=$T28),  --($C28=$C$7:$C$107), --($D28=$D$7:$D$107),--('Evidence střelců a nástřel'!$N28 &lt; 'Evidence střelců a nástřel'!$N$7:$N$107)),"")</f>
        <v>0</v>
      </c>
      <c r="F28" s="16">
        <f>IF($A28&lt;&gt;"",SUMPRODUCT(--($U$7:$U$107=1),--($T$7:$T$107=$T28), --($C28=$C$7:$C$107), --($D28=$D$7:$D$107),  --($E28=$E$7:$E$107), --('Evidence střelců a nástřel'!$M28 &lt; 'Evidence střelců a nástřel'!$M$7:$M$107)),"")</f>
        <v>0</v>
      </c>
      <c r="G28" s="16">
        <f>IF($A28&lt;&gt;"",SUMPRODUCT(--($U$7:$U$107=1),--($T$7:$T$107=$T28), --($C28=$C$7:$C$107), --($D28=$D$7:$D$107),  --($E28=$E$7:$E$107),--($F28=$F$7:$F$107), --('Evidence střelců a nástřel'!$L28 &lt; 'Evidence střelců a nástřel'!$L$7:$L$107)),"")</f>
        <v>0</v>
      </c>
      <c r="H28" s="16">
        <f>IF($A28&lt;&gt;"",SUMPRODUCT(--($U$7:$U$107=1),--($T$7:$T$107=$T28), --($C28=$C$7:$C$107), --($D28=$D$7:$D$107),  --($E28=$E$7:$E$107), --($F28=$F$7:$F$107), --($G28=$G$7:$G$107), --('Evidence střelců a nástřel'!$K28 &lt; 'Evidence střelců a nástřel'!$K$7:$K$107)),"")</f>
        <v>0</v>
      </c>
      <c r="I28" s="16">
        <f>IF($A28&lt;&gt;"",SUMPRODUCT(--($U$7:$U$107=1),--($T$7:$T$107=$T28),  --($C28=$C$7:$C$107), --($D28=$D$7:$D$107),  --($E28=$E$7:$E$107), --($F28=$F$7:$F$107), --($G28=$G$7:$G$107),  --($H28=$H$7:$H$107), --('Evidence střelců a nástřel'!$J28 &lt; 'Evidence střelců a nástřel'!$J$7:$J$107)),"")</f>
        <v>0</v>
      </c>
      <c r="J28" s="16">
        <f>IF($A28&lt;&gt;"",SUMPRODUCT(--($U$7:$U$107=1),--($T$7:$T$107=$T28),   --($C28=$C$7:$C$107), --($D28=$D$7:$D$107),  --($E28=$E$7:$E$107), --($F28=$F$7:$F$107), --($G28=$G$7:$G$107),  --($H28=$H$7:$H$107), --($I28=$I$7:$I$107), --('Evidence střelců a nástřel'!$I28 &lt; 'Evidence střelců a nástřel'!$I$7:$I$107)),"")</f>
        <v>0</v>
      </c>
      <c r="K28" s="16">
        <f>IF($A28&lt;&gt;"",SUMPRODUCT(--($U$7:$U$107=1),--($T$7:$T$107=$T28),  --($C28=$C$7:$C$107), --($D28=$D$7:$D$107),  --($E28=$E$7:$E$107), --($F28=$F$7:$F$107), --($G28=$G$7:$G$107),  --($H28=$H$7:$H$107), --($I28=$I$7:$I$107), --($J28=$J$7:$J$107), --('Evidence střelců a nástřel'!$H28 &lt; 'Evidence střelců a nástřel'!$H$7:$H$107)),"")</f>
        <v>0</v>
      </c>
      <c r="L28" s="16">
        <f>IF($A28&lt;&gt;"",SUMPRODUCT(--($U$7:$U$107=1),--($T$7:$T$107=$T28),   --($C28=$C$7:$C$107), --($D28=$D$7:$D$107),  --($E28=$E$7:$E$107), --($F28=$F$7:$F$107), --($G28=$G$7:$G$107),  --($H28=$H$7:$H$107), --($I28=$I$7:$I$107), --($J28=$J$7:$J$107), --($K28=$K$7:$K$107), --('Evidence střelců a nástřel'!$G28 &lt; 'Evidence střelců a nástřel'!$G$7:$G$107)),"")</f>
        <v>0</v>
      </c>
      <c r="M28" s="16">
        <f>IF($A28&lt;&gt;"",IF(AND(U28=0,Nastavení!$B$5="NE"), 1+SUMPRODUCT(--($A$7:$A$107&lt;&gt;""),--(T$7:$T$107=$T28), --($B28 &lt; $B$7:$B$107)), SUM($C28:$L28)),"")</f>
        <v>3</v>
      </c>
      <c r="N28" s="16">
        <f>IF($A28&lt;&gt;"", SUMPRODUCT(--($T$7:$T$107=$T28),--($M$7:$M$107=$M28), --('Evidence střelců a nástřel'!$Q28 &lt; 'Evidence střelců a nástřel'!$Q$7:$Q$107)), "")</f>
        <v>0</v>
      </c>
      <c r="O28" s="16">
        <f t="shared" si="2"/>
        <v>3</v>
      </c>
      <c r="P28" s="16">
        <f>IF($A28&lt;&gt;"", IF(ISNA(VLOOKUP($T28,Nastavení!$B$10:$D$22,3,FALSE)),$O28,  $O28 + VLOOKUP('Evidence střelců a nástřel'!$C28,Nastavení!$B$10:$D$22,3,FALSE)), "")</f>
        <v>3</v>
      </c>
      <c r="Q28" s="16">
        <f>IF($A28 &lt;&gt;"", COUNTIF($P$7:$P28, $P28) -1, "")</f>
        <v>0</v>
      </c>
      <c r="R28" s="16">
        <f t="shared" si="1"/>
        <v>3</v>
      </c>
      <c r="S28" s="16">
        <f>IF($A28&lt;&gt;"",  SUMPRODUCT(--('Evidence střelců a nástřel'!$A$7:$A$107&lt;&gt;""),--($T$7:$T$107&lt;&gt;"MZ"),--($T$7:$T$107=$T28),--('Evidence střelců a nástřel'!$S$7:$S$107='Evidence střelců a nástřel'!$S28)),"")</f>
        <v>1</v>
      </c>
      <c r="T28" s="16">
        <f>IF( $A28&lt;&gt;"",IF(Nastavení!$B$4="NE", 'Evidence střelců a nástřel'!$C28,""),"")</f>
        <v>0</v>
      </c>
      <c r="U28" s="16">
        <f>IF($A28&lt;&gt;"", IF(OR('Evidence střelců a nástřel'!$P28="",Nastavení!$B$5="ANO"),1,0),"")</f>
        <v>1</v>
      </c>
    </row>
    <row r="29" spans="1:21">
      <c r="A29" s="16">
        <f>'Evidence střelců a nástřel'!$A29</f>
        <v>23</v>
      </c>
      <c r="B29" s="16">
        <f>IF($A29&lt;&gt;"", SUM('Evidence střelců a nástřel'!$F29:$O29)  +  IF(Nastavení!$B$5 = "NE", 'Evidence střelců a nástřel'!$P29, 0),"")</f>
        <v>50</v>
      </c>
      <c r="C29" s="16">
        <f t="shared" si="0"/>
        <v>6</v>
      </c>
      <c r="D29" s="16">
        <f>IF($A29&lt;&gt;"", SUMPRODUCT(--($U$7:$U$107=1), --($T$7:$T$107=$T29), --($C29=$C$7:$C$107), --('Evidence střelců a nástřel'!$O29 &lt; 'Evidence střelců a nástřel'!$O$7:$O$107)), "")</f>
        <v>1</v>
      </c>
      <c r="E29" s="16">
        <f>IF($A29&lt;&gt;"",SUMPRODUCT(--($U$7:$U$107=1),--($T$7:$T$107=$T29),  --($C29=$C$7:$C$107), --($D29=$D$7:$D$107),--('Evidence střelců a nástřel'!$N29 &lt; 'Evidence střelců a nástřel'!$N$7:$N$107)),"")</f>
        <v>0</v>
      </c>
      <c r="F29" s="16">
        <f>IF($A29&lt;&gt;"",SUMPRODUCT(--($U$7:$U$107=1),--($T$7:$T$107=$T29), --($C29=$C$7:$C$107), --($D29=$D$7:$D$107),  --($E29=$E$7:$E$107), --('Evidence střelců a nástřel'!$M29 &lt; 'Evidence střelců a nástřel'!$M$7:$M$107)),"")</f>
        <v>0</v>
      </c>
      <c r="G29" s="16">
        <f>IF($A29&lt;&gt;"",SUMPRODUCT(--($U$7:$U$107=1),--($T$7:$T$107=$T29), --($C29=$C$7:$C$107), --($D29=$D$7:$D$107),  --($E29=$E$7:$E$107),--($F29=$F$7:$F$107), --('Evidence střelců a nástřel'!$L29 &lt; 'Evidence střelců a nástřel'!$L$7:$L$107)),"")</f>
        <v>0</v>
      </c>
      <c r="H29" s="16">
        <f>IF($A29&lt;&gt;"",SUMPRODUCT(--($U$7:$U$107=1),--($T$7:$T$107=$T29), --($C29=$C$7:$C$107), --($D29=$D$7:$D$107),  --($E29=$E$7:$E$107), --($F29=$F$7:$F$107), --($G29=$G$7:$G$107), --('Evidence střelců a nástřel'!$K29 &lt; 'Evidence střelců a nástřel'!$K$7:$K$107)),"")</f>
        <v>0</v>
      </c>
      <c r="I29" s="16">
        <f>IF($A29&lt;&gt;"",SUMPRODUCT(--($U$7:$U$107=1),--($T$7:$T$107=$T29),  --($C29=$C$7:$C$107), --($D29=$D$7:$D$107),  --($E29=$E$7:$E$107), --($F29=$F$7:$F$107), --($G29=$G$7:$G$107),  --($H29=$H$7:$H$107), --('Evidence střelců a nástřel'!$J29 &lt; 'Evidence střelců a nástřel'!$J$7:$J$107)),"")</f>
        <v>0</v>
      </c>
      <c r="J29" s="16">
        <f>IF($A29&lt;&gt;"",SUMPRODUCT(--($U$7:$U$107=1),--($T$7:$T$107=$T29),   --($C29=$C$7:$C$107), --($D29=$D$7:$D$107),  --($E29=$E$7:$E$107), --($F29=$F$7:$F$107), --($G29=$G$7:$G$107),  --($H29=$H$7:$H$107), --($I29=$I$7:$I$107), --('Evidence střelců a nástřel'!$I29 &lt; 'Evidence střelců a nástřel'!$I$7:$I$107)),"")</f>
        <v>0</v>
      </c>
      <c r="K29" s="16">
        <f>IF($A29&lt;&gt;"",SUMPRODUCT(--($U$7:$U$107=1),--($T$7:$T$107=$T29),  --($C29=$C$7:$C$107), --($D29=$D$7:$D$107),  --($E29=$E$7:$E$107), --($F29=$F$7:$F$107), --($G29=$G$7:$G$107),  --($H29=$H$7:$H$107), --($I29=$I$7:$I$107), --($J29=$J$7:$J$107), --('Evidence střelců a nástřel'!$H29 &lt; 'Evidence střelců a nástřel'!$H$7:$H$107)),"")</f>
        <v>0</v>
      </c>
      <c r="L29" s="16">
        <f>IF($A29&lt;&gt;"",SUMPRODUCT(--($U$7:$U$107=1),--($T$7:$T$107=$T29),   --($C29=$C$7:$C$107), --($D29=$D$7:$D$107),  --($E29=$E$7:$E$107), --($F29=$F$7:$F$107), --($G29=$G$7:$G$107),  --($H29=$H$7:$H$107), --($I29=$I$7:$I$107), --($J29=$J$7:$J$107), --($K29=$K$7:$K$107), --('Evidence střelců a nástřel'!$G29 &lt; 'Evidence střelců a nástřel'!$G$7:$G$107)),"")</f>
        <v>0</v>
      </c>
      <c r="M29" s="16">
        <f>IF($A29&lt;&gt;"",IF(AND(U29=0,Nastavení!$B$5="NE"), 1+SUMPRODUCT(--($A$7:$A$107&lt;&gt;""),--(T$7:$T$107=$T29), --($B29 &lt; $B$7:$B$107)), SUM($C29:$L29)),"")</f>
        <v>7</v>
      </c>
      <c r="N29" s="16">
        <f>IF($A29&lt;&gt;"", SUMPRODUCT(--($T$7:$T$107=$T29),--($M$7:$M$107=$M29), --('Evidence střelců a nástřel'!$Q29 &lt; 'Evidence střelců a nástřel'!$Q$7:$Q$107)), "")</f>
        <v>0</v>
      </c>
      <c r="O29" s="16">
        <f t="shared" si="2"/>
        <v>7</v>
      </c>
      <c r="P29" s="16">
        <f>IF($A29&lt;&gt;"", IF(ISNA(VLOOKUP($T29,Nastavení!$B$10:$D$22,3,FALSE)),$O29,  $O29 + VLOOKUP('Evidence střelců a nástřel'!$C29,Nastavení!$B$10:$D$22,3,FALSE)), "")</f>
        <v>7</v>
      </c>
      <c r="Q29" s="16">
        <f>IF($A29 &lt;&gt;"", COUNTIF($P$7:$P29, $P29) -1, "")</f>
        <v>0</v>
      </c>
      <c r="R29" s="16">
        <f t="shared" si="1"/>
        <v>7</v>
      </c>
      <c r="S29" s="16">
        <f>IF($A29&lt;&gt;"",  SUMPRODUCT(--('Evidence střelců a nástřel'!$A$7:$A$107&lt;&gt;""),--($T$7:$T$107&lt;&gt;"MZ"),--($T$7:$T$107=$T29),--('Evidence střelců a nástřel'!$S$7:$S$107='Evidence střelců a nástřel'!$S29)),"")</f>
        <v>1</v>
      </c>
      <c r="T29" s="16">
        <f>IF( $A29&lt;&gt;"",IF(Nastavení!$B$4="NE", 'Evidence střelců a nástřel'!$C29,""),"")</f>
        <v>0</v>
      </c>
      <c r="U29" s="16">
        <f>IF($A29&lt;&gt;"", IF(OR('Evidence střelců a nástřel'!$P29="",Nastavení!$B$5="ANO"),1,0),"")</f>
        <v>1</v>
      </c>
    </row>
    <row r="30" spans="1:21">
      <c r="A30" s="16">
        <f>'Evidence střelců a nástřel'!$A30</f>
        <v>24</v>
      </c>
      <c r="B30" s="16">
        <f>IF($A30&lt;&gt;"", SUM('Evidence střelců a nástřel'!$F30:$O30)  +  IF(Nastavení!$B$5 = "NE", 'Evidence střelců a nástřel'!$P30, 0),"")</f>
        <v>41</v>
      </c>
      <c r="C30" s="16">
        <f t="shared" si="0"/>
        <v>22</v>
      </c>
      <c r="D30" s="16">
        <f>IF($A30&lt;&gt;"", SUMPRODUCT(--($U$7:$U$107=1), --($T$7:$T$107=$T30), --($C30=$C$7:$C$107), --('Evidence střelců a nástřel'!$O30 &lt; 'Evidence střelců a nástřel'!$O$7:$O$107)), "")</f>
        <v>0</v>
      </c>
      <c r="E30" s="16">
        <f>IF($A30&lt;&gt;"",SUMPRODUCT(--($U$7:$U$107=1),--($T$7:$T$107=$T30),  --($C30=$C$7:$C$107), --($D30=$D$7:$D$107),--('Evidence střelců a nástřel'!$N30 &lt; 'Evidence střelců a nástřel'!$N$7:$N$107)),"")</f>
        <v>0</v>
      </c>
      <c r="F30" s="16">
        <f>IF($A30&lt;&gt;"",SUMPRODUCT(--($U$7:$U$107=1),--($T$7:$T$107=$T30), --($C30=$C$7:$C$107), --($D30=$D$7:$D$107),  --($E30=$E$7:$E$107), --('Evidence střelců a nástřel'!$M30 &lt; 'Evidence střelců a nástřel'!$M$7:$M$107)),"")</f>
        <v>0</v>
      </c>
      <c r="G30" s="16">
        <f>IF($A30&lt;&gt;"",SUMPRODUCT(--($U$7:$U$107=1),--($T$7:$T$107=$T30), --($C30=$C$7:$C$107), --($D30=$D$7:$D$107),  --($E30=$E$7:$E$107),--($F30=$F$7:$F$107), --('Evidence střelců a nástřel'!$L30 &lt; 'Evidence střelců a nástřel'!$L$7:$L$107)),"")</f>
        <v>0</v>
      </c>
      <c r="H30" s="16">
        <f>IF($A30&lt;&gt;"",SUMPRODUCT(--($U$7:$U$107=1),--($T$7:$T$107=$T30), --($C30=$C$7:$C$107), --($D30=$D$7:$D$107),  --($E30=$E$7:$E$107), --($F30=$F$7:$F$107), --($G30=$G$7:$G$107), --('Evidence střelců a nástřel'!$K30 &lt; 'Evidence střelců a nástřel'!$K$7:$K$107)),"")</f>
        <v>0</v>
      </c>
      <c r="I30" s="16">
        <f>IF($A30&lt;&gt;"",SUMPRODUCT(--($U$7:$U$107=1),--($T$7:$T$107=$T30),  --($C30=$C$7:$C$107), --($D30=$D$7:$D$107),  --($E30=$E$7:$E$107), --($F30=$F$7:$F$107), --($G30=$G$7:$G$107),  --($H30=$H$7:$H$107), --('Evidence střelců a nástřel'!$J30 &lt; 'Evidence střelců a nástřel'!$J$7:$J$107)),"")</f>
        <v>0</v>
      </c>
      <c r="J30" s="16">
        <f>IF($A30&lt;&gt;"",SUMPRODUCT(--($U$7:$U$107=1),--($T$7:$T$107=$T30),   --($C30=$C$7:$C$107), --($D30=$D$7:$D$107),  --($E30=$E$7:$E$107), --($F30=$F$7:$F$107), --($G30=$G$7:$G$107),  --($H30=$H$7:$H$107), --($I30=$I$7:$I$107), --('Evidence střelců a nástřel'!$I30 &lt; 'Evidence střelců a nástřel'!$I$7:$I$107)),"")</f>
        <v>0</v>
      </c>
      <c r="K30" s="16">
        <f>IF($A30&lt;&gt;"",SUMPRODUCT(--($U$7:$U$107=1),--($T$7:$T$107=$T30),  --($C30=$C$7:$C$107), --($D30=$D$7:$D$107),  --($E30=$E$7:$E$107), --($F30=$F$7:$F$107), --($G30=$G$7:$G$107),  --($H30=$H$7:$H$107), --($I30=$I$7:$I$107), --($J30=$J$7:$J$107), --('Evidence střelců a nástřel'!$H30 &lt; 'Evidence střelců a nástřel'!$H$7:$H$107)),"")</f>
        <v>0</v>
      </c>
      <c r="L30" s="16">
        <f>IF($A30&lt;&gt;"",SUMPRODUCT(--($U$7:$U$107=1),--($T$7:$T$107=$T30),   --($C30=$C$7:$C$107), --($D30=$D$7:$D$107),  --($E30=$E$7:$E$107), --($F30=$F$7:$F$107), --($G30=$G$7:$G$107),  --($H30=$H$7:$H$107), --($I30=$I$7:$I$107), --($J30=$J$7:$J$107), --($K30=$K$7:$K$107), --('Evidence střelců a nástřel'!$G30 &lt; 'Evidence střelců a nástřel'!$G$7:$G$107)),"")</f>
        <v>0</v>
      </c>
      <c r="M30" s="16">
        <f>IF($A30&lt;&gt;"",IF(AND(U30=0,Nastavení!$B$5="NE"), 1+SUMPRODUCT(--($A$7:$A$107&lt;&gt;""),--(T$7:$T$107=$T30), --($B30 &lt; $B$7:$B$107)), SUM($C30:$L30)),"")</f>
        <v>22</v>
      </c>
      <c r="N30" s="16">
        <f>IF($A30&lt;&gt;"", SUMPRODUCT(--($T$7:$T$107=$T30),--($M$7:$M$107=$M30), --('Evidence střelců a nástřel'!$Q30 &lt; 'Evidence střelců a nástřel'!$Q$7:$Q$107)), "")</f>
        <v>0</v>
      </c>
      <c r="O30" s="16">
        <f t="shared" si="2"/>
        <v>22</v>
      </c>
      <c r="P30" s="16">
        <f>IF($A30&lt;&gt;"", IF(ISNA(VLOOKUP($T30,Nastavení!$B$10:$D$22,3,FALSE)),$O30,  $O30 + VLOOKUP('Evidence střelců a nástřel'!$C30,Nastavení!$B$10:$D$22,3,FALSE)), "")</f>
        <v>22</v>
      </c>
      <c r="Q30" s="16">
        <f>IF($A30 &lt;&gt;"", COUNTIF($P$7:$P30, $P30) -1, "")</f>
        <v>0</v>
      </c>
      <c r="R30" s="16">
        <f t="shared" si="1"/>
        <v>22</v>
      </c>
      <c r="S30" s="16">
        <f>IF($A30&lt;&gt;"",  SUMPRODUCT(--('Evidence střelců a nástřel'!$A$7:$A$107&lt;&gt;""),--($T$7:$T$107&lt;&gt;"MZ"),--($T$7:$T$107=$T30),--('Evidence střelců a nástřel'!$S$7:$S$107='Evidence střelců a nástřel'!$S30)),"")</f>
        <v>1</v>
      </c>
      <c r="T30" s="16">
        <f>IF( $A30&lt;&gt;"",IF(Nastavení!$B$4="NE", 'Evidence střelců a nástřel'!$C30,""),"")</f>
        <v>0</v>
      </c>
      <c r="U30" s="16">
        <f>IF($A30&lt;&gt;"", IF(OR('Evidence střelců a nástřel'!$P30="",Nastavení!$B$5="ANO"),1,0),"")</f>
        <v>1</v>
      </c>
    </row>
    <row r="31" spans="1:21">
      <c r="A31" s="16">
        <f>'Evidence střelců a nástřel'!$A31</f>
        <v>25</v>
      </c>
      <c r="B31" s="16">
        <f>IF($A31&lt;&gt;"", SUM('Evidence střelců a nástřel'!$F31:$O31)  +  IF(Nastavení!$B$5 = "NE", 'Evidence střelců a nástřel'!$P31, 0),"")</f>
        <v>36</v>
      </c>
      <c r="C31" s="16">
        <f t="shared" si="0"/>
        <v>31</v>
      </c>
      <c r="D31" s="16">
        <f>IF($A31&lt;&gt;"", SUMPRODUCT(--($U$7:$U$107=1), --($T$7:$T$107=$T31), --($C31=$C$7:$C$107), --('Evidence střelců a nástřel'!$O31 &lt; 'Evidence střelců a nástřel'!$O$7:$O$107)), "")</f>
        <v>2</v>
      </c>
      <c r="E31" s="16">
        <f>IF($A31&lt;&gt;"",SUMPRODUCT(--($U$7:$U$107=1),--($T$7:$T$107=$T31),  --($C31=$C$7:$C$107), --($D31=$D$7:$D$107),--('Evidence střelců a nástřel'!$N31 &lt; 'Evidence střelců a nástřel'!$N$7:$N$107)),"")</f>
        <v>0</v>
      </c>
      <c r="F31" s="16">
        <f>IF($A31&lt;&gt;"",SUMPRODUCT(--($U$7:$U$107=1),--($T$7:$T$107=$T31), --($C31=$C$7:$C$107), --($D31=$D$7:$D$107),  --($E31=$E$7:$E$107), --('Evidence střelců a nástřel'!$M31 &lt; 'Evidence střelců a nástřel'!$M$7:$M$107)),"")</f>
        <v>0</v>
      </c>
      <c r="G31" s="16">
        <f>IF($A31&lt;&gt;"",SUMPRODUCT(--($U$7:$U$107=1),--($T$7:$T$107=$T31), --($C31=$C$7:$C$107), --($D31=$D$7:$D$107),  --($E31=$E$7:$E$107),--($F31=$F$7:$F$107), --('Evidence střelců a nástřel'!$L31 &lt; 'Evidence střelců a nástřel'!$L$7:$L$107)),"")</f>
        <v>0</v>
      </c>
      <c r="H31" s="16">
        <f>IF($A31&lt;&gt;"",SUMPRODUCT(--($U$7:$U$107=1),--($T$7:$T$107=$T31), --($C31=$C$7:$C$107), --($D31=$D$7:$D$107),  --($E31=$E$7:$E$107), --($F31=$F$7:$F$107), --($G31=$G$7:$G$107), --('Evidence střelců a nástřel'!$K31 &lt; 'Evidence střelců a nástřel'!$K$7:$K$107)),"")</f>
        <v>0</v>
      </c>
      <c r="I31" s="16">
        <f>IF($A31&lt;&gt;"",SUMPRODUCT(--($U$7:$U$107=1),--($T$7:$T$107=$T31),  --($C31=$C$7:$C$107), --($D31=$D$7:$D$107),  --($E31=$E$7:$E$107), --($F31=$F$7:$F$107), --($G31=$G$7:$G$107),  --($H31=$H$7:$H$107), --('Evidence střelců a nástřel'!$J31 &lt; 'Evidence střelců a nástřel'!$J$7:$J$107)),"")</f>
        <v>0</v>
      </c>
      <c r="J31" s="16">
        <f>IF($A31&lt;&gt;"",SUMPRODUCT(--($U$7:$U$107=1),--($T$7:$T$107=$T31),   --($C31=$C$7:$C$107), --($D31=$D$7:$D$107),  --($E31=$E$7:$E$107), --($F31=$F$7:$F$107), --($G31=$G$7:$G$107),  --($H31=$H$7:$H$107), --($I31=$I$7:$I$107), --('Evidence střelců a nástřel'!$I31 &lt; 'Evidence střelců a nástřel'!$I$7:$I$107)),"")</f>
        <v>0</v>
      </c>
      <c r="K31" s="16">
        <f>IF($A31&lt;&gt;"",SUMPRODUCT(--($U$7:$U$107=1),--($T$7:$T$107=$T31),  --($C31=$C$7:$C$107), --($D31=$D$7:$D$107),  --($E31=$E$7:$E$107), --($F31=$F$7:$F$107), --($G31=$G$7:$G$107),  --($H31=$H$7:$H$107), --($I31=$I$7:$I$107), --($J31=$J$7:$J$107), --('Evidence střelců a nástřel'!$H31 &lt; 'Evidence střelců a nástřel'!$H$7:$H$107)),"")</f>
        <v>0</v>
      </c>
      <c r="L31" s="16">
        <f>IF($A31&lt;&gt;"",SUMPRODUCT(--($U$7:$U$107=1),--($T$7:$T$107=$T31),   --($C31=$C$7:$C$107), --($D31=$D$7:$D$107),  --($E31=$E$7:$E$107), --($F31=$F$7:$F$107), --($G31=$G$7:$G$107),  --($H31=$H$7:$H$107), --($I31=$I$7:$I$107), --($J31=$J$7:$J$107), --($K31=$K$7:$K$107), --('Evidence střelců a nástřel'!$G31 &lt; 'Evidence střelců a nástřel'!$G$7:$G$107)),"")</f>
        <v>0</v>
      </c>
      <c r="M31" s="16">
        <f>IF($A31&lt;&gt;"",IF(AND(U31=0,Nastavení!$B$5="NE"), 1+SUMPRODUCT(--($A$7:$A$107&lt;&gt;""),--(T$7:$T$107=$T31), --($B31 &lt; $B$7:$B$107)), SUM($C31:$L31)),"")</f>
        <v>33</v>
      </c>
      <c r="N31" s="16">
        <f>IF($A31&lt;&gt;"", SUMPRODUCT(--($T$7:$T$107=$T31),--($M$7:$M$107=$M31), --('Evidence střelců a nástřel'!$Q31 &lt; 'Evidence střelců a nástřel'!$Q$7:$Q$107)), "")</f>
        <v>0</v>
      </c>
      <c r="O31" s="16">
        <f t="shared" si="2"/>
        <v>33</v>
      </c>
      <c r="P31" s="16">
        <f>IF($A31&lt;&gt;"", IF(ISNA(VLOOKUP($T31,Nastavení!$B$10:$D$22,3,FALSE)),$O31,  $O31 + VLOOKUP('Evidence střelců a nástřel'!$C31,Nastavení!$B$10:$D$22,3,FALSE)), "")</f>
        <v>33</v>
      </c>
      <c r="Q31" s="16">
        <f>IF($A31 &lt;&gt;"", COUNTIF($P$7:$P31, $P31) -1, "")</f>
        <v>0</v>
      </c>
      <c r="R31" s="16">
        <f t="shared" si="1"/>
        <v>33</v>
      </c>
      <c r="S31" s="16">
        <f>IF($A31&lt;&gt;"",  SUMPRODUCT(--('Evidence střelců a nástřel'!$A$7:$A$107&lt;&gt;""),--($T$7:$T$107&lt;&gt;"MZ"),--($T$7:$T$107=$T31),--('Evidence střelců a nástřel'!$S$7:$S$107='Evidence střelců a nástřel'!$S31)),"")</f>
        <v>1</v>
      </c>
      <c r="T31" s="16">
        <f>IF( $A31&lt;&gt;"",IF(Nastavení!$B$4="NE", 'Evidence střelců a nástřel'!$C31,""),"")</f>
        <v>0</v>
      </c>
      <c r="U31" s="16">
        <f>IF($A31&lt;&gt;"", IF(OR('Evidence střelců a nástřel'!$P31="",Nastavení!$B$5="ANO"),1,0),"")</f>
        <v>1</v>
      </c>
    </row>
    <row r="32" spans="1:21">
      <c r="A32" s="16">
        <f>'Evidence střelců a nástřel'!$A32</f>
        <v>26</v>
      </c>
      <c r="B32" s="16">
        <f>IF($A32&lt;&gt;"", SUM('Evidence střelců a nástřel'!$F32:$O32)  +  IF(Nastavení!$B$5 = "NE", 'Evidence střelců a nástřel'!$P32, 0),"")</f>
        <v>45</v>
      </c>
      <c r="C32" s="16">
        <f t="shared" si="0"/>
        <v>17</v>
      </c>
      <c r="D32" s="16">
        <f>IF($A32&lt;&gt;"", SUMPRODUCT(--($U$7:$U$107=1), --($T$7:$T$107=$T32), --($C32=$C$7:$C$107), --('Evidence střelců a nástřel'!$O32 &lt; 'Evidence střelců a nástřel'!$O$7:$O$107)), "")</f>
        <v>0</v>
      </c>
      <c r="E32" s="16">
        <f>IF($A32&lt;&gt;"",SUMPRODUCT(--($U$7:$U$107=1),--($T$7:$T$107=$T32),  --($C32=$C$7:$C$107), --($D32=$D$7:$D$107),--('Evidence střelců a nástřel'!$N32 &lt; 'Evidence střelců a nástřel'!$N$7:$N$107)),"")</f>
        <v>0</v>
      </c>
      <c r="F32" s="16">
        <f>IF($A32&lt;&gt;"",SUMPRODUCT(--($U$7:$U$107=1),--($T$7:$T$107=$T32), --($C32=$C$7:$C$107), --($D32=$D$7:$D$107),  --($E32=$E$7:$E$107), --('Evidence střelců a nástřel'!$M32 &lt; 'Evidence střelců a nástřel'!$M$7:$M$107)),"")</f>
        <v>0</v>
      </c>
      <c r="G32" s="16">
        <f>IF($A32&lt;&gt;"",SUMPRODUCT(--($U$7:$U$107=1),--($T$7:$T$107=$T32), --($C32=$C$7:$C$107), --($D32=$D$7:$D$107),  --($E32=$E$7:$E$107),--($F32=$F$7:$F$107), --('Evidence střelců a nástřel'!$L32 &lt; 'Evidence střelců a nástřel'!$L$7:$L$107)),"")</f>
        <v>0</v>
      </c>
      <c r="H32" s="16">
        <f>IF($A32&lt;&gt;"",SUMPRODUCT(--($U$7:$U$107=1),--($T$7:$T$107=$T32), --($C32=$C$7:$C$107), --($D32=$D$7:$D$107),  --($E32=$E$7:$E$107), --($F32=$F$7:$F$107), --($G32=$G$7:$G$107), --('Evidence střelců a nástřel'!$K32 &lt; 'Evidence střelců a nástřel'!$K$7:$K$107)),"")</f>
        <v>0</v>
      </c>
      <c r="I32" s="16">
        <f>IF($A32&lt;&gt;"",SUMPRODUCT(--($U$7:$U$107=1),--($T$7:$T$107=$T32),  --($C32=$C$7:$C$107), --($D32=$D$7:$D$107),  --($E32=$E$7:$E$107), --($F32=$F$7:$F$107), --($G32=$G$7:$G$107),  --($H32=$H$7:$H$107), --('Evidence střelců a nástřel'!$J32 &lt; 'Evidence střelců a nástřel'!$J$7:$J$107)),"")</f>
        <v>0</v>
      </c>
      <c r="J32" s="16">
        <f>IF($A32&lt;&gt;"",SUMPRODUCT(--($U$7:$U$107=1),--($T$7:$T$107=$T32),   --($C32=$C$7:$C$107), --($D32=$D$7:$D$107),  --($E32=$E$7:$E$107), --($F32=$F$7:$F$107), --($G32=$G$7:$G$107),  --($H32=$H$7:$H$107), --($I32=$I$7:$I$107), --('Evidence střelců a nástřel'!$I32 &lt; 'Evidence střelců a nástřel'!$I$7:$I$107)),"")</f>
        <v>0</v>
      </c>
      <c r="K32" s="16">
        <f>IF($A32&lt;&gt;"",SUMPRODUCT(--($U$7:$U$107=1),--($T$7:$T$107=$T32),  --($C32=$C$7:$C$107), --($D32=$D$7:$D$107),  --($E32=$E$7:$E$107), --($F32=$F$7:$F$107), --($G32=$G$7:$G$107),  --($H32=$H$7:$H$107), --($I32=$I$7:$I$107), --($J32=$J$7:$J$107), --('Evidence střelců a nástřel'!$H32 &lt; 'Evidence střelců a nástřel'!$H$7:$H$107)),"")</f>
        <v>0</v>
      </c>
      <c r="L32" s="16">
        <f>IF($A32&lt;&gt;"",SUMPRODUCT(--($U$7:$U$107=1),--($T$7:$T$107=$T32),   --($C32=$C$7:$C$107), --($D32=$D$7:$D$107),  --($E32=$E$7:$E$107), --($F32=$F$7:$F$107), --($G32=$G$7:$G$107),  --($H32=$H$7:$H$107), --($I32=$I$7:$I$107), --($J32=$J$7:$J$107), --($K32=$K$7:$K$107), --('Evidence střelců a nástřel'!$G32 &lt; 'Evidence střelců a nástřel'!$G$7:$G$107)),"")</f>
        <v>0</v>
      </c>
      <c r="M32" s="16">
        <f>IF($A32&lt;&gt;"",IF(AND(U32=0,Nastavení!$B$5="NE"), 1+SUMPRODUCT(--($A$7:$A$107&lt;&gt;""),--(T$7:$T$107=$T32), --($B32 &lt; $B$7:$B$107)), SUM($C32:$L32)),"")</f>
        <v>17</v>
      </c>
      <c r="N32" s="16">
        <f>IF($A32&lt;&gt;"", SUMPRODUCT(--($T$7:$T$107=$T32),--($M$7:$M$107=$M32), --('Evidence střelců a nástřel'!$Q32 &lt; 'Evidence střelců a nástřel'!$Q$7:$Q$107)), "")</f>
        <v>0</v>
      </c>
      <c r="O32" s="16">
        <f t="shared" si="2"/>
        <v>17</v>
      </c>
      <c r="P32" s="16">
        <f>IF($A32&lt;&gt;"", IF(ISNA(VLOOKUP($T32,Nastavení!$B$10:$D$22,3,FALSE)),$O32,  $O32 + VLOOKUP('Evidence střelců a nástřel'!$C32,Nastavení!$B$10:$D$22,3,FALSE)), "")</f>
        <v>17</v>
      </c>
      <c r="Q32" s="16">
        <f>IF($A32 &lt;&gt;"", COUNTIF($P$7:$P32, $P32) -1, "")</f>
        <v>0</v>
      </c>
      <c r="R32" s="16">
        <f t="shared" si="1"/>
        <v>17</v>
      </c>
      <c r="S32" s="16">
        <f>IF($A32&lt;&gt;"",  SUMPRODUCT(--('Evidence střelců a nástřel'!$A$7:$A$107&lt;&gt;""),--($T$7:$T$107&lt;&gt;"MZ"),--($T$7:$T$107=$T32),--('Evidence střelců a nástřel'!$S$7:$S$107='Evidence střelců a nástřel'!$S32)),"")</f>
        <v>1</v>
      </c>
      <c r="T32" s="16">
        <f>IF( $A32&lt;&gt;"",IF(Nastavení!$B$4="NE", 'Evidence střelců a nástřel'!$C32,""),"")</f>
        <v>0</v>
      </c>
      <c r="U32" s="16">
        <f>IF($A32&lt;&gt;"", IF(OR('Evidence střelců a nástřel'!$P32="",Nastavení!$B$5="ANO"),1,0),"")</f>
        <v>1</v>
      </c>
    </row>
    <row r="33" spans="1:21">
      <c r="A33" s="16">
        <f>'Evidence střelců a nástřel'!$A33</f>
        <v>27</v>
      </c>
      <c r="B33" s="16">
        <f>IF($A33&lt;&gt;"", SUM('Evidence střelců a nástřel'!$F33:$O33)  +  IF(Nastavení!$B$5 = "NE", 'Evidence střelců a nástřel'!$P33, 0),"")</f>
        <v>46</v>
      </c>
      <c r="C33" s="16">
        <f t="shared" si="0"/>
        <v>15</v>
      </c>
      <c r="D33" s="16">
        <f>IF($A33&lt;&gt;"", SUMPRODUCT(--($U$7:$U$107=1), --($T$7:$T$107=$T33), --($C33=$C$7:$C$107), --('Evidence střelců a nástřel'!$O33 &lt; 'Evidence střelců a nástřel'!$O$7:$O$107)), "")</f>
        <v>1</v>
      </c>
      <c r="E33" s="16">
        <f>IF($A33&lt;&gt;"",SUMPRODUCT(--($U$7:$U$107=1),--($T$7:$T$107=$T33),  --($C33=$C$7:$C$107), --($D33=$D$7:$D$107),--('Evidence střelců a nástřel'!$N33 &lt; 'Evidence střelců a nástřel'!$N$7:$N$107)),"")</f>
        <v>0</v>
      </c>
      <c r="F33" s="16">
        <f>IF($A33&lt;&gt;"",SUMPRODUCT(--($U$7:$U$107=1),--($T$7:$T$107=$T33), --($C33=$C$7:$C$107), --($D33=$D$7:$D$107),  --($E33=$E$7:$E$107), --('Evidence střelců a nástřel'!$M33 &lt; 'Evidence střelců a nástřel'!$M$7:$M$107)),"")</f>
        <v>0</v>
      </c>
      <c r="G33" s="16">
        <f>IF($A33&lt;&gt;"",SUMPRODUCT(--($U$7:$U$107=1),--($T$7:$T$107=$T33), --($C33=$C$7:$C$107), --($D33=$D$7:$D$107),  --($E33=$E$7:$E$107),--($F33=$F$7:$F$107), --('Evidence střelců a nástřel'!$L33 &lt; 'Evidence střelců a nástřel'!$L$7:$L$107)),"")</f>
        <v>0</v>
      </c>
      <c r="H33" s="16">
        <f>IF($A33&lt;&gt;"",SUMPRODUCT(--($U$7:$U$107=1),--($T$7:$T$107=$T33), --($C33=$C$7:$C$107), --($D33=$D$7:$D$107),  --($E33=$E$7:$E$107), --($F33=$F$7:$F$107), --($G33=$G$7:$G$107), --('Evidence střelců a nástřel'!$K33 &lt; 'Evidence střelců a nástřel'!$K$7:$K$107)),"")</f>
        <v>0</v>
      </c>
      <c r="I33" s="16">
        <f>IF($A33&lt;&gt;"",SUMPRODUCT(--($U$7:$U$107=1),--($T$7:$T$107=$T33),  --($C33=$C$7:$C$107), --($D33=$D$7:$D$107),  --($E33=$E$7:$E$107), --($F33=$F$7:$F$107), --($G33=$G$7:$G$107),  --($H33=$H$7:$H$107), --('Evidence střelců a nástřel'!$J33 &lt; 'Evidence střelců a nástřel'!$J$7:$J$107)),"")</f>
        <v>0</v>
      </c>
      <c r="J33" s="16">
        <f>IF($A33&lt;&gt;"",SUMPRODUCT(--($U$7:$U$107=1),--($T$7:$T$107=$T33),   --($C33=$C$7:$C$107), --($D33=$D$7:$D$107),  --($E33=$E$7:$E$107), --($F33=$F$7:$F$107), --($G33=$G$7:$G$107),  --($H33=$H$7:$H$107), --($I33=$I$7:$I$107), --('Evidence střelců a nástřel'!$I33 &lt; 'Evidence střelců a nástřel'!$I$7:$I$107)),"")</f>
        <v>0</v>
      </c>
      <c r="K33" s="16">
        <f>IF($A33&lt;&gt;"",SUMPRODUCT(--($U$7:$U$107=1),--($T$7:$T$107=$T33),  --($C33=$C$7:$C$107), --($D33=$D$7:$D$107),  --($E33=$E$7:$E$107), --($F33=$F$7:$F$107), --($G33=$G$7:$G$107),  --($H33=$H$7:$H$107), --($I33=$I$7:$I$107), --($J33=$J$7:$J$107), --('Evidence střelců a nástřel'!$H33 &lt; 'Evidence střelců a nástřel'!$H$7:$H$107)),"")</f>
        <v>0</v>
      </c>
      <c r="L33" s="16">
        <f>IF($A33&lt;&gt;"",SUMPRODUCT(--($U$7:$U$107=1),--($T$7:$T$107=$T33),   --($C33=$C$7:$C$107), --($D33=$D$7:$D$107),  --($E33=$E$7:$E$107), --($F33=$F$7:$F$107), --($G33=$G$7:$G$107),  --($H33=$H$7:$H$107), --($I33=$I$7:$I$107), --($J33=$J$7:$J$107), --($K33=$K$7:$K$107), --('Evidence střelců a nástřel'!$G33 &lt; 'Evidence střelců a nástřel'!$G$7:$G$107)),"")</f>
        <v>0</v>
      </c>
      <c r="M33" s="16">
        <f>IF($A33&lt;&gt;"",IF(AND(U33=0,Nastavení!$B$5="NE"), 1+SUMPRODUCT(--($A$7:$A$107&lt;&gt;""),--(T$7:$T$107=$T33), --($B33 &lt; $B$7:$B$107)), SUM($C33:$L33)),"")</f>
        <v>16</v>
      </c>
      <c r="N33" s="16">
        <f>IF($A33&lt;&gt;"", SUMPRODUCT(--($T$7:$T$107=$T33),--($M$7:$M$107=$M33), --('Evidence střelců a nástřel'!$Q33 &lt; 'Evidence střelců a nástřel'!$Q$7:$Q$107)), "")</f>
        <v>0</v>
      </c>
      <c r="O33" s="16">
        <f t="shared" si="2"/>
        <v>16</v>
      </c>
      <c r="P33" s="16">
        <f>IF($A33&lt;&gt;"", IF(ISNA(VLOOKUP($T33,Nastavení!$B$10:$D$22,3,FALSE)),$O33,  $O33 + VLOOKUP('Evidence střelců a nástřel'!$C33,Nastavení!$B$10:$D$22,3,FALSE)), "")</f>
        <v>16</v>
      </c>
      <c r="Q33" s="16">
        <f>IF($A33 &lt;&gt;"", COUNTIF($P$7:$P33, $P33) -1, "")</f>
        <v>0</v>
      </c>
      <c r="R33" s="16">
        <f t="shared" si="1"/>
        <v>16</v>
      </c>
      <c r="S33" s="16">
        <f>IF($A33&lt;&gt;"",  SUMPRODUCT(--('Evidence střelců a nástřel'!$A$7:$A$107&lt;&gt;""),--($T$7:$T$107&lt;&gt;"MZ"),--($T$7:$T$107=$T33),--('Evidence střelců a nástřel'!$S$7:$S$107='Evidence střelců a nástřel'!$S33)),"")</f>
        <v>1</v>
      </c>
      <c r="T33" s="16">
        <f>IF( $A33&lt;&gt;"",IF(Nastavení!$B$4="NE", 'Evidence střelců a nástřel'!$C33,""),"")</f>
        <v>0</v>
      </c>
      <c r="U33" s="16">
        <f>IF($A33&lt;&gt;"", IF(OR('Evidence střelců a nástřel'!$P33="",Nastavení!$B$5="ANO"),1,0),"")</f>
        <v>1</v>
      </c>
    </row>
    <row r="34" spans="1:21">
      <c r="A34" s="16">
        <f>'Evidence střelců a nástřel'!$A34</f>
        <v>28</v>
      </c>
      <c r="B34" s="16">
        <f>IF($A34&lt;&gt;"", SUM('Evidence střelců a nástřel'!$F34:$O34)  +  IF(Nastavení!$B$5 = "NE", 'Evidence střelců a nástřel'!$P34, 0),"")</f>
        <v>39</v>
      </c>
      <c r="C34" s="16">
        <f t="shared" si="0"/>
        <v>28</v>
      </c>
      <c r="D34" s="16">
        <f>IF($A34&lt;&gt;"", SUMPRODUCT(--($U$7:$U$107=1), --($T$7:$T$107=$T34), --($C34=$C$7:$C$107), --('Evidence střelců a nástřel'!$O34 &lt; 'Evidence střelců a nástřel'!$O$7:$O$107)), "")</f>
        <v>0</v>
      </c>
      <c r="E34" s="16">
        <f>IF($A34&lt;&gt;"",SUMPRODUCT(--($U$7:$U$107=1),--($T$7:$T$107=$T34),  --($C34=$C$7:$C$107), --($D34=$D$7:$D$107),--('Evidence střelců a nástřel'!$N34 &lt; 'Evidence střelců a nástřel'!$N$7:$N$107)),"")</f>
        <v>0</v>
      </c>
      <c r="F34" s="16">
        <f>IF($A34&lt;&gt;"",SUMPRODUCT(--($U$7:$U$107=1),--($T$7:$T$107=$T34), --($C34=$C$7:$C$107), --($D34=$D$7:$D$107),  --($E34=$E$7:$E$107), --('Evidence střelců a nástřel'!$M34 &lt; 'Evidence střelců a nástřel'!$M$7:$M$107)),"")</f>
        <v>0</v>
      </c>
      <c r="G34" s="16">
        <f>IF($A34&lt;&gt;"",SUMPRODUCT(--($U$7:$U$107=1),--($T$7:$T$107=$T34), --($C34=$C$7:$C$107), --($D34=$D$7:$D$107),  --($E34=$E$7:$E$107),--($F34=$F$7:$F$107), --('Evidence střelců a nástřel'!$L34 &lt; 'Evidence střelců a nástřel'!$L$7:$L$107)),"")</f>
        <v>0</v>
      </c>
      <c r="H34" s="16">
        <f>IF($A34&lt;&gt;"",SUMPRODUCT(--($U$7:$U$107=1),--($T$7:$T$107=$T34), --($C34=$C$7:$C$107), --($D34=$D$7:$D$107),  --($E34=$E$7:$E$107), --($F34=$F$7:$F$107), --($G34=$G$7:$G$107), --('Evidence střelců a nástřel'!$K34 &lt; 'Evidence střelců a nástřel'!$K$7:$K$107)),"")</f>
        <v>0</v>
      </c>
      <c r="I34" s="16">
        <f>IF($A34&lt;&gt;"",SUMPRODUCT(--($U$7:$U$107=1),--($T$7:$T$107=$T34),  --($C34=$C$7:$C$107), --($D34=$D$7:$D$107),  --($E34=$E$7:$E$107), --($F34=$F$7:$F$107), --($G34=$G$7:$G$107),  --($H34=$H$7:$H$107), --('Evidence střelců a nástřel'!$J34 &lt; 'Evidence střelců a nástřel'!$J$7:$J$107)),"")</f>
        <v>0</v>
      </c>
      <c r="J34" s="16">
        <f>IF($A34&lt;&gt;"",SUMPRODUCT(--($U$7:$U$107=1),--($T$7:$T$107=$T34),   --($C34=$C$7:$C$107), --($D34=$D$7:$D$107),  --($E34=$E$7:$E$107), --($F34=$F$7:$F$107), --($G34=$G$7:$G$107),  --($H34=$H$7:$H$107), --($I34=$I$7:$I$107), --('Evidence střelců a nástřel'!$I34 &lt; 'Evidence střelců a nástřel'!$I$7:$I$107)),"")</f>
        <v>0</v>
      </c>
      <c r="K34" s="16">
        <f>IF($A34&lt;&gt;"",SUMPRODUCT(--($U$7:$U$107=1),--($T$7:$T$107=$T34),  --($C34=$C$7:$C$107), --($D34=$D$7:$D$107),  --($E34=$E$7:$E$107), --($F34=$F$7:$F$107), --($G34=$G$7:$G$107),  --($H34=$H$7:$H$107), --($I34=$I$7:$I$107), --($J34=$J$7:$J$107), --('Evidence střelců a nástřel'!$H34 &lt; 'Evidence střelců a nástřel'!$H$7:$H$107)),"")</f>
        <v>0</v>
      </c>
      <c r="L34" s="16">
        <f>IF($A34&lt;&gt;"",SUMPRODUCT(--($U$7:$U$107=1),--($T$7:$T$107=$T34),   --($C34=$C$7:$C$107), --($D34=$D$7:$D$107),  --($E34=$E$7:$E$107), --($F34=$F$7:$F$107), --($G34=$G$7:$G$107),  --($H34=$H$7:$H$107), --($I34=$I$7:$I$107), --($J34=$J$7:$J$107), --($K34=$K$7:$K$107), --('Evidence střelců a nástřel'!$G34 &lt; 'Evidence střelců a nástřel'!$G$7:$G$107)),"")</f>
        <v>0</v>
      </c>
      <c r="M34" s="16">
        <f>IF($A34&lt;&gt;"",IF(AND(U34=0,Nastavení!$B$5="NE"), 1+SUMPRODUCT(--($A$7:$A$107&lt;&gt;""),--(T$7:$T$107=$T34), --($B34 &lt; $B$7:$B$107)), SUM($C34:$L34)),"")</f>
        <v>28</v>
      </c>
      <c r="N34" s="16">
        <f>IF($A34&lt;&gt;"", SUMPRODUCT(--($T$7:$T$107=$T34),--($M$7:$M$107=$M34), --('Evidence střelců a nástřel'!$Q34 &lt; 'Evidence střelců a nástřel'!$Q$7:$Q$107)), "")</f>
        <v>0</v>
      </c>
      <c r="O34" s="16">
        <f t="shared" si="2"/>
        <v>28</v>
      </c>
      <c r="P34" s="16">
        <f>IF($A34&lt;&gt;"", IF(ISNA(VLOOKUP($T34,Nastavení!$B$10:$D$22,3,FALSE)),$O34,  $O34 + VLOOKUP('Evidence střelců a nástřel'!$C34,Nastavení!$B$10:$D$22,3,FALSE)), "")</f>
        <v>28</v>
      </c>
      <c r="Q34" s="16">
        <f>IF($A34 &lt;&gt;"", COUNTIF($P$7:$P34, $P34) -1, "")</f>
        <v>0</v>
      </c>
      <c r="R34" s="16">
        <f t="shared" si="1"/>
        <v>28</v>
      </c>
      <c r="S34" s="16">
        <f>IF($A34&lt;&gt;"",  SUMPRODUCT(--('Evidence střelců a nástřel'!$A$7:$A$107&lt;&gt;""),--($T$7:$T$107&lt;&gt;"MZ"),--($T$7:$T$107=$T34),--('Evidence střelců a nástřel'!$S$7:$S$107='Evidence střelců a nástřel'!$S34)),"")</f>
        <v>1</v>
      </c>
      <c r="T34" s="16">
        <f>IF( $A34&lt;&gt;"",IF(Nastavení!$B$4="NE", 'Evidence střelců a nástřel'!$C34,""),"")</f>
        <v>0</v>
      </c>
      <c r="U34" s="16">
        <f>IF($A34&lt;&gt;"", IF(OR('Evidence střelců a nástřel'!$P34="",Nastavení!$B$5="ANO"),1,0),"")</f>
        <v>1</v>
      </c>
    </row>
    <row r="35" spans="1:21">
      <c r="A35" s="16">
        <f>'Evidence střelců a nástřel'!$A35</f>
        <v>29</v>
      </c>
      <c r="B35" s="16">
        <f>IF($A35&lt;&gt;"", SUM('Evidence střelců a nástřel'!$F35:$O35)  +  IF(Nastavení!$B$5 = "NE", 'Evidence střelců a nástřel'!$P35, 0),"")</f>
        <v>48</v>
      </c>
      <c r="C35" s="16">
        <f t="shared" si="0"/>
        <v>12</v>
      </c>
      <c r="D35" s="16">
        <f>IF($A35&lt;&gt;"", SUMPRODUCT(--($U$7:$U$107=1), --($T$7:$T$107=$T35), --($C35=$C$7:$C$107), --('Evidence střelců a nástřel'!$O35 &lt; 'Evidence střelců a nástřel'!$O$7:$O$107)), "")</f>
        <v>1</v>
      </c>
      <c r="E35" s="16">
        <f>IF($A35&lt;&gt;"",SUMPRODUCT(--($U$7:$U$107=1),--($T$7:$T$107=$T35),  --($C35=$C$7:$C$107), --($D35=$D$7:$D$107),--('Evidence střelců a nástřel'!$N35 &lt; 'Evidence střelců a nástřel'!$N$7:$N$107)),"")</f>
        <v>0</v>
      </c>
      <c r="F35" s="16">
        <f>IF($A35&lt;&gt;"",SUMPRODUCT(--($U$7:$U$107=1),--($T$7:$T$107=$T35), --($C35=$C$7:$C$107), --($D35=$D$7:$D$107),  --($E35=$E$7:$E$107), --('Evidence střelců a nástřel'!$M35 &lt; 'Evidence střelců a nástřel'!$M$7:$M$107)),"")</f>
        <v>0</v>
      </c>
      <c r="G35" s="16">
        <f>IF($A35&lt;&gt;"",SUMPRODUCT(--($U$7:$U$107=1),--($T$7:$T$107=$T35), --($C35=$C$7:$C$107), --($D35=$D$7:$D$107),  --($E35=$E$7:$E$107),--($F35=$F$7:$F$107), --('Evidence střelců a nástřel'!$L35 &lt; 'Evidence střelců a nástřel'!$L$7:$L$107)),"")</f>
        <v>0</v>
      </c>
      <c r="H35" s="16">
        <f>IF($A35&lt;&gt;"",SUMPRODUCT(--($U$7:$U$107=1),--($T$7:$T$107=$T35), --($C35=$C$7:$C$107), --($D35=$D$7:$D$107),  --($E35=$E$7:$E$107), --($F35=$F$7:$F$107), --($G35=$G$7:$G$107), --('Evidence střelců a nástřel'!$K35 &lt; 'Evidence střelců a nástřel'!$K$7:$K$107)),"")</f>
        <v>0</v>
      </c>
      <c r="I35" s="16">
        <f>IF($A35&lt;&gt;"",SUMPRODUCT(--($U$7:$U$107=1),--($T$7:$T$107=$T35),  --($C35=$C$7:$C$107), --($D35=$D$7:$D$107),  --($E35=$E$7:$E$107), --($F35=$F$7:$F$107), --($G35=$G$7:$G$107),  --($H35=$H$7:$H$107), --('Evidence střelců a nástřel'!$J35 &lt; 'Evidence střelců a nástřel'!$J$7:$J$107)),"")</f>
        <v>0</v>
      </c>
      <c r="J35" s="16">
        <f>IF($A35&lt;&gt;"",SUMPRODUCT(--($U$7:$U$107=1),--($T$7:$T$107=$T35),   --($C35=$C$7:$C$107), --($D35=$D$7:$D$107),  --($E35=$E$7:$E$107), --($F35=$F$7:$F$107), --($G35=$G$7:$G$107),  --($H35=$H$7:$H$107), --($I35=$I$7:$I$107), --('Evidence střelců a nástřel'!$I35 &lt; 'Evidence střelců a nástřel'!$I$7:$I$107)),"")</f>
        <v>0</v>
      </c>
      <c r="K35" s="16">
        <f>IF($A35&lt;&gt;"",SUMPRODUCT(--($U$7:$U$107=1),--($T$7:$T$107=$T35),  --($C35=$C$7:$C$107), --($D35=$D$7:$D$107),  --($E35=$E$7:$E$107), --($F35=$F$7:$F$107), --($G35=$G$7:$G$107),  --($H35=$H$7:$H$107), --($I35=$I$7:$I$107), --($J35=$J$7:$J$107), --('Evidence střelců a nástřel'!$H35 &lt; 'Evidence střelců a nástřel'!$H$7:$H$107)),"")</f>
        <v>0</v>
      </c>
      <c r="L35" s="16">
        <f>IF($A35&lt;&gt;"",SUMPRODUCT(--($U$7:$U$107=1),--($T$7:$T$107=$T35),   --($C35=$C$7:$C$107), --($D35=$D$7:$D$107),  --($E35=$E$7:$E$107), --($F35=$F$7:$F$107), --($G35=$G$7:$G$107),  --($H35=$H$7:$H$107), --($I35=$I$7:$I$107), --($J35=$J$7:$J$107), --($K35=$K$7:$K$107), --('Evidence střelců a nástřel'!$G35 &lt; 'Evidence střelců a nástřel'!$G$7:$G$107)),"")</f>
        <v>0</v>
      </c>
      <c r="M35" s="16">
        <f>IF($A35&lt;&gt;"",IF(AND(U35=0,Nastavení!$B$5="NE"), 1+SUMPRODUCT(--($A$7:$A$107&lt;&gt;""),--(T$7:$T$107=$T35), --($B35 &lt; $B$7:$B$107)), SUM($C35:$L35)),"")</f>
        <v>13</v>
      </c>
      <c r="N35" s="16">
        <f>IF($A35&lt;&gt;"", SUMPRODUCT(--($T$7:$T$107=$T35),--($M$7:$M$107=$M35), --('Evidence střelců a nástřel'!$Q35 &lt; 'Evidence střelců a nástřel'!$Q$7:$Q$107)), "")</f>
        <v>0</v>
      </c>
      <c r="O35" s="16">
        <f t="shared" si="2"/>
        <v>13</v>
      </c>
      <c r="P35" s="16">
        <f>IF($A35&lt;&gt;"", IF(ISNA(VLOOKUP($T35,Nastavení!$B$10:$D$22,3,FALSE)),$O35,  $O35 + VLOOKUP('Evidence střelců a nástřel'!$C35,Nastavení!$B$10:$D$22,3,FALSE)), "")</f>
        <v>13</v>
      </c>
      <c r="Q35" s="16">
        <f>IF($A35 &lt;&gt;"", COUNTIF($P$7:$P35, $P35) -1, "")</f>
        <v>0</v>
      </c>
      <c r="R35" s="16">
        <f t="shared" si="1"/>
        <v>13</v>
      </c>
      <c r="S35" s="16">
        <f>IF($A35&lt;&gt;"",  SUMPRODUCT(--('Evidence střelců a nástřel'!$A$7:$A$107&lt;&gt;""),--($T$7:$T$107&lt;&gt;"MZ"),--($T$7:$T$107=$T35),--('Evidence střelců a nástřel'!$S$7:$S$107='Evidence střelců a nástřel'!$S35)),"")</f>
        <v>1</v>
      </c>
      <c r="T35" s="16">
        <f>IF( $A35&lt;&gt;"",IF(Nastavení!$B$4="NE", 'Evidence střelců a nástřel'!$C35,""),"")</f>
        <v>0</v>
      </c>
      <c r="U35" s="16">
        <f>IF($A35&lt;&gt;"", IF(OR('Evidence střelců a nástřel'!$P35="",Nastavení!$B$5="ANO"),1,0),"")</f>
        <v>1</v>
      </c>
    </row>
    <row r="36" spans="1:21">
      <c r="A36" s="16">
        <f>'Evidence střelců a nástřel'!$A36</f>
        <v>30</v>
      </c>
      <c r="B36" s="16">
        <f>IF($A36&lt;&gt;"", SUM('Evidence střelců a nástřel'!$F36:$O36)  +  IF(Nastavení!$B$5 = "NE", 'Evidence střelců a nástřel'!$P36, 0),"")</f>
        <v>43</v>
      </c>
      <c r="C36" s="16">
        <f t="shared" si="0"/>
        <v>20</v>
      </c>
      <c r="D36" s="16">
        <f>IF($A36&lt;&gt;"", SUMPRODUCT(--($U$7:$U$107=1), --($T$7:$T$107=$T36), --($C36=$C$7:$C$107), --('Evidence střelců a nástřel'!$O36 &lt; 'Evidence střelců a nástřel'!$O$7:$O$107)), "")</f>
        <v>0</v>
      </c>
      <c r="E36" s="16">
        <f>IF($A36&lt;&gt;"",SUMPRODUCT(--($U$7:$U$107=1),--($T$7:$T$107=$T36),  --($C36=$C$7:$C$107), --($D36=$D$7:$D$107),--('Evidence střelců a nástřel'!$N36 &lt; 'Evidence střelců a nástřel'!$N$7:$N$107)),"")</f>
        <v>0</v>
      </c>
      <c r="F36" s="16">
        <f>IF($A36&lt;&gt;"",SUMPRODUCT(--($U$7:$U$107=1),--($T$7:$T$107=$T36), --($C36=$C$7:$C$107), --($D36=$D$7:$D$107),  --($E36=$E$7:$E$107), --('Evidence střelců a nástřel'!$M36 &lt; 'Evidence střelců a nástřel'!$M$7:$M$107)),"")</f>
        <v>0</v>
      </c>
      <c r="G36" s="16">
        <f>IF($A36&lt;&gt;"",SUMPRODUCT(--($U$7:$U$107=1),--($T$7:$T$107=$T36), --($C36=$C$7:$C$107), --($D36=$D$7:$D$107),  --($E36=$E$7:$E$107),--($F36=$F$7:$F$107), --('Evidence střelců a nástřel'!$L36 &lt; 'Evidence střelců a nástřel'!$L$7:$L$107)),"")</f>
        <v>0</v>
      </c>
      <c r="H36" s="16">
        <f>IF($A36&lt;&gt;"",SUMPRODUCT(--($U$7:$U$107=1),--($T$7:$T$107=$T36), --($C36=$C$7:$C$107), --($D36=$D$7:$D$107),  --($E36=$E$7:$E$107), --($F36=$F$7:$F$107), --($G36=$G$7:$G$107), --('Evidence střelců a nástřel'!$K36 &lt; 'Evidence střelců a nástřel'!$K$7:$K$107)),"")</f>
        <v>0</v>
      </c>
      <c r="I36" s="16">
        <f>IF($A36&lt;&gt;"",SUMPRODUCT(--($U$7:$U$107=1),--($T$7:$T$107=$T36),  --($C36=$C$7:$C$107), --($D36=$D$7:$D$107),  --($E36=$E$7:$E$107), --($F36=$F$7:$F$107), --($G36=$G$7:$G$107),  --($H36=$H$7:$H$107), --('Evidence střelců a nástřel'!$J36 &lt; 'Evidence střelců a nástřel'!$J$7:$J$107)),"")</f>
        <v>0</v>
      </c>
      <c r="J36" s="16">
        <f>IF($A36&lt;&gt;"",SUMPRODUCT(--($U$7:$U$107=1),--($T$7:$T$107=$T36),   --($C36=$C$7:$C$107), --($D36=$D$7:$D$107),  --($E36=$E$7:$E$107), --($F36=$F$7:$F$107), --($G36=$G$7:$G$107),  --($H36=$H$7:$H$107), --($I36=$I$7:$I$107), --('Evidence střelců a nástřel'!$I36 &lt; 'Evidence střelců a nástřel'!$I$7:$I$107)),"")</f>
        <v>0</v>
      </c>
      <c r="K36" s="16">
        <f>IF($A36&lt;&gt;"",SUMPRODUCT(--($U$7:$U$107=1),--($T$7:$T$107=$T36),  --($C36=$C$7:$C$107), --($D36=$D$7:$D$107),  --($E36=$E$7:$E$107), --($F36=$F$7:$F$107), --($G36=$G$7:$G$107),  --($H36=$H$7:$H$107), --($I36=$I$7:$I$107), --($J36=$J$7:$J$107), --('Evidence střelců a nástřel'!$H36 &lt; 'Evidence střelců a nástřel'!$H$7:$H$107)),"")</f>
        <v>0</v>
      </c>
      <c r="L36" s="16">
        <f>IF($A36&lt;&gt;"",SUMPRODUCT(--($U$7:$U$107=1),--($T$7:$T$107=$T36),   --($C36=$C$7:$C$107), --($D36=$D$7:$D$107),  --($E36=$E$7:$E$107), --($F36=$F$7:$F$107), --($G36=$G$7:$G$107),  --($H36=$H$7:$H$107), --($I36=$I$7:$I$107), --($J36=$J$7:$J$107), --($K36=$K$7:$K$107), --('Evidence střelců a nástřel'!$G36 &lt; 'Evidence střelců a nástřel'!$G$7:$G$107)),"")</f>
        <v>0</v>
      </c>
      <c r="M36" s="16">
        <f>IF($A36&lt;&gt;"",IF(AND(U36=0,Nastavení!$B$5="NE"), 1+SUMPRODUCT(--($A$7:$A$107&lt;&gt;""),--(T$7:$T$107=$T36), --($B36 &lt; $B$7:$B$107)), SUM($C36:$L36)),"")</f>
        <v>20</v>
      </c>
      <c r="N36" s="16">
        <f>IF($A36&lt;&gt;"", SUMPRODUCT(--($T$7:$T$107=$T36),--($M$7:$M$107=$M36), --('Evidence střelců a nástřel'!$Q36 &lt; 'Evidence střelců a nástřel'!$Q$7:$Q$107)), "")</f>
        <v>0</v>
      </c>
      <c r="O36" s="16">
        <f t="shared" si="2"/>
        <v>20</v>
      </c>
      <c r="P36" s="16">
        <f>IF($A36&lt;&gt;"", IF(ISNA(VLOOKUP($T36,Nastavení!$B$10:$D$22,3,FALSE)),$O36,  $O36 + VLOOKUP('Evidence střelců a nástřel'!$C36,Nastavení!$B$10:$D$22,3,FALSE)), "")</f>
        <v>20</v>
      </c>
      <c r="Q36" s="16">
        <f>IF($A36 &lt;&gt;"", COUNTIF($P$7:$P36, $P36) -1, "")</f>
        <v>0</v>
      </c>
      <c r="R36" s="16">
        <f t="shared" si="1"/>
        <v>20</v>
      </c>
      <c r="S36" s="16">
        <f>IF($A36&lt;&gt;"",  SUMPRODUCT(--('Evidence střelců a nástřel'!$A$7:$A$107&lt;&gt;""),--($T$7:$T$107&lt;&gt;"MZ"),--($T$7:$T$107=$T36),--('Evidence střelců a nástřel'!$S$7:$S$107='Evidence střelců a nástřel'!$S36)),"")</f>
        <v>1</v>
      </c>
      <c r="T36" s="16">
        <f>IF( $A36&lt;&gt;"",IF(Nastavení!$B$4="NE", 'Evidence střelců a nástřel'!$C36,""),"")</f>
        <v>0</v>
      </c>
      <c r="U36" s="16">
        <f>IF($A36&lt;&gt;"", IF(OR('Evidence střelců a nástřel'!$P36="",Nastavení!$B$5="ANO"),1,0),"")</f>
        <v>1</v>
      </c>
    </row>
    <row r="37" spans="1:21">
      <c r="A37" s="16">
        <f>'Evidence střelců a nástřel'!$A37</f>
        <v>31</v>
      </c>
      <c r="B37" s="16">
        <f>IF($A37&lt;&gt;"", SUM('Evidence střelců a nástřel'!$F37:$O37)  +  IF(Nastavení!$B$5 = "NE", 'Evidence střelců a nástřel'!$P37, 0),"")</f>
        <v>49</v>
      </c>
      <c r="C37" s="16">
        <f t="shared" si="0"/>
        <v>9</v>
      </c>
      <c r="D37" s="16">
        <f>IF($A37&lt;&gt;"", SUMPRODUCT(--($U$7:$U$107=1), --($T$7:$T$107=$T37), --($C37=$C$7:$C$107), --('Evidence střelců a nástřel'!$O37 &lt; 'Evidence střelců a nástřel'!$O$7:$O$107)), "")</f>
        <v>0</v>
      </c>
      <c r="E37" s="16">
        <f>IF($A37&lt;&gt;"",SUMPRODUCT(--($U$7:$U$107=1),--($T$7:$T$107=$T37),  --($C37=$C$7:$C$107), --($D37=$D$7:$D$107),--('Evidence střelců a nástřel'!$N37 &lt; 'Evidence střelců a nástřel'!$N$7:$N$107)),"")</f>
        <v>0</v>
      </c>
      <c r="F37" s="16">
        <f>IF($A37&lt;&gt;"",SUMPRODUCT(--($U$7:$U$107=1),--($T$7:$T$107=$T37), --($C37=$C$7:$C$107), --($D37=$D$7:$D$107),  --($E37=$E$7:$E$107), --('Evidence střelců a nástřel'!$M37 &lt; 'Evidence střelců a nástřel'!$M$7:$M$107)),"")</f>
        <v>0</v>
      </c>
      <c r="G37" s="16">
        <f>IF($A37&lt;&gt;"",SUMPRODUCT(--($U$7:$U$107=1),--($T$7:$T$107=$T37), --($C37=$C$7:$C$107), --($D37=$D$7:$D$107),  --($E37=$E$7:$E$107),--($F37=$F$7:$F$107), --('Evidence střelců a nástřel'!$L37 &lt; 'Evidence střelců a nástřel'!$L$7:$L$107)),"")</f>
        <v>0</v>
      </c>
      <c r="H37" s="16">
        <f>IF($A37&lt;&gt;"",SUMPRODUCT(--($U$7:$U$107=1),--($T$7:$T$107=$T37), --($C37=$C$7:$C$107), --($D37=$D$7:$D$107),  --($E37=$E$7:$E$107), --($F37=$F$7:$F$107), --($G37=$G$7:$G$107), --('Evidence střelců a nástřel'!$K37 &lt; 'Evidence střelců a nástřel'!$K$7:$K$107)),"")</f>
        <v>0</v>
      </c>
      <c r="I37" s="16">
        <f>IF($A37&lt;&gt;"",SUMPRODUCT(--($U$7:$U$107=1),--($T$7:$T$107=$T37),  --($C37=$C$7:$C$107), --($D37=$D$7:$D$107),  --($E37=$E$7:$E$107), --($F37=$F$7:$F$107), --($G37=$G$7:$G$107),  --($H37=$H$7:$H$107), --('Evidence střelců a nástřel'!$J37 &lt; 'Evidence střelců a nástřel'!$J$7:$J$107)),"")</f>
        <v>0</v>
      </c>
      <c r="J37" s="16">
        <f>IF($A37&lt;&gt;"",SUMPRODUCT(--($U$7:$U$107=1),--($T$7:$T$107=$T37),   --($C37=$C$7:$C$107), --($D37=$D$7:$D$107),  --($E37=$E$7:$E$107), --($F37=$F$7:$F$107), --($G37=$G$7:$G$107),  --($H37=$H$7:$H$107), --($I37=$I$7:$I$107), --('Evidence střelců a nástřel'!$I37 &lt; 'Evidence střelců a nástřel'!$I$7:$I$107)),"")</f>
        <v>0</v>
      </c>
      <c r="K37" s="16">
        <f>IF($A37&lt;&gt;"",SUMPRODUCT(--($U$7:$U$107=1),--($T$7:$T$107=$T37),  --($C37=$C$7:$C$107), --($D37=$D$7:$D$107),  --($E37=$E$7:$E$107), --($F37=$F$7:$F$107), --($G37=$G$7:$G$107),  --($H37=$H$7:$H$107), --($I37=$I$7:$I$107), --($J37=$J$7:$J$107), --('Evidence střelců a nástřel'!$H37 &lt; 'Evidence střelců a nástřel'!$H$7:$H$107)),"")</f>
        <v>0</v>
      </c>
      <c r="L37" s="16">
        <f>IF($A37&lt;&gt;"",SUMPRODUCT(--($U$7:$U$107=1),--($T$7:$T$107=$T37),   --($C37=$C$7:$C$107), --($D37=$D$7:$D$107),  --($E37=$E$7:$E$107), --($F37=$F$7:$F$107), --($G37=$G$7:$G$107),  --($H37=$H$7:$H$107), --($I37=$I$7:$I$107), --($J37=$J$7:$J$107), --($K37=$K$7:$K$107), --('Evidence střelců a nástřel'!$G37 &lt; 'Evidence střelců a nástřel'!$G$7:$G$107)),"")</f>
        <v>0</v>
      </c>
      <c r="M37" s="16">
        <f>IF($A37&lt;&gt;"",IF(AND(U37=0,Nastavení!$B$5="NE"), 1+SUMPRODUCT(--($A$7:$A$107&lt;&gt;""),--(T$7:$T$107=$T37), --($B37 &lt; $B$7:$B$107)), SUM($C37:$L37)),"")</f>
        <v>9</v>
      </c>
      <c r="N37" s="16">
        <f>IF($A37&lt;&gt;"", SUMPRODUCT(--($T$7:$T$107=$T37),--($M$7:$M$107=$M37), --('Evidence střelců a nástřel'!$Q37 &lt; 'Evidence střelců a nástřel'!$Q$7:$Q$107)), "")</f>
        <v>0</v>
      </c>
      <c r="O37" s="16">
        <f t="shared" si="2"/>
        <v>9</v>
      </c>
      <c r="P37" s="16">
        <f>IF($A37&lt;&gt;"", IF(ISNA(VLOOKUP($T37,Nastavení!$B$10:$D$22,3,FALSE)),$O37,  $O37 + VLOOKUP('Evidence střelců a nástřel'!$C37,Nastavení!$B$10:$D$22,3,FALSE)), "")</f>
        <v>9</v>
      </c>
      <c r="Q37" s="16">
        <f>IF($A37 &lt;&gt;"", COUNTIF($P$7:$P37, $P37) -1, "")</f>
        <v>0</v>
      </c>
      <c r="R37" s="16">
        <f t="shared" si="1"/>
        <v>9</v>
      </c>
      <c r="S37" s="16">
        <f>IF($A37&lt;&gt;"",  SUMPRODUCT(--('Evidence střelců a nástřel'!$A$7:$A$107&lt;&gt;""),--($T$7:$T$107&lt;&gt;"MZ"),--($T$7:$T$107=$T37),--('Evidence střelců a nástřel'!$S$7:$S$107='Evidence střelců a nástřel'!$S37)),"")</f>
        <v>1</v>
      </c>
      <c r="T37" s="16">
        <f>IF( $A37&lt;&gt;"",IF(Nastavení!$B$4="NE", 'Evidence střelců a nástřel'!$C37,""),"")</f>
        <v>0</v>
      </c>
      <c r="U37" s="16">
        <f>IF($A37&lt;&gt;"", IF(OR('Evidence střelců a nástřel'!$P37="",Nastavení!$B$5="ANO"),1,0),"")</f>
        <v>1</v>
      </c>
    </row>
    <row r="38" spans="1:21">
      <c r="A38" s="16">
        <f>'Evidence střelců a nástřel'!$A38</f>
        <v>32</v>
      </c>
      <c r="B38" s="16">
        <f>IF($A38&lt;&gt;"", SUM('Evidence střelců a nástřel'!$F38:$O38)  +  IF(Nastavení!$B$5 = "NE", 'Evidence střelců a nástřel'!$P38, 0),"")</f>
        <v>52</v>
      </c>
      <c r="C38" s="16">
        <f t="shared" si="0"/>
        <v>4</v>
      </c>
      <c r="D38" s="16">
        <f>IF($A38&lt;&gt;"", SUMPRODUCT(--($U$7:$U$107=1), --($T$7:$T$107=$T38), --($C38=$C$7:$C$107), --('Evidence střelců a nástřel'!$O38 &lt; 'Evidence střelců a nástřel'!$O$7:$O$107)), "")</f>
        <v>0</v>
      </c>
      <c r="E38" s="16">
        <f>IF($A38&lt;&gt;"",SUMPRODUCT(--($U$7:$U$107=1),--($T$7:$T$107=$T38),  --($C38=$C$7:$C$107), --($D38=$D$7:$D$107),--('Evidence střelců a nástřel'!$N38 &lt; 'Evidence střelců a nástřel'!$N$7:$N$107)),"")</f>
        <v>0</v>
      </c>
      <c r="F38" s="16">
        <f>IF($A38&lt;&gt;"",SUMPRODUCT(--($U$7:$U$107=1),--($T$7:$T$107=$T38), --($C38=$C$7:$C$107), --($D38=$D$7:$D$107),  --($E38=$E$7:$E$107), --('Evidence střelců a nástřel'!$M38 &lt; 'Evidence střelců a nástřel'!$M$7:$M$107)),"")</f>
        <v>0</v>
      </c>
      <c r="G38" s="16">
        <f>IF($A38&lt;&gt;"",SUMPRODUCT(--($U$7:$U$107=1),--($T$7:$T$107=$T38), --($C38=$C$7:$C$107), --($D38=$D$7:$D$107),  --($E38=$E$7:$E$107),--($F38=$F$7:$F$107), --('Evidence střelců a nástřel'!$L38 &lt; 'Evidence střelců a nástřel'!$L$7:$L$107)),"")</f>
        <v>0</v>
      </c>
      <c r="H38" s="16">
        <f>IF($A38&lt;&gt;"",SUMPRODUCT(--($U$7:$U$107=1),--($T$7:$T$107=$T38), --($C38=$C$7:$C$107), --($D38=$D$7:$D$107),  --($E38=$E$7:$E$107), --($F38=$F$7:$F$107), --($G38=$G$7:$G$107), --('Evidence střelců a nástřel'!$K38 &lt; 'Evidence střelců a nástřel'!$K$7:$K$107)),"")</f>
        <v>0</v>
      </c>
      <c r="I38" s="16">
        <f>IF($A38&lt;&gt;"",SUMPRODUCT(--($U$7:$U$107=1),--($T$7:$T$107=$T38),  --($C38=$C$7:$C$107), --($D38=$D$7:$D$107),  --($E38=$E$7:$E$107), --($F38=$F$7:$F$107), --($G38=$G$7:$G$107),  --($H38=$H$7:$H$107), --('Evidence střelců a nástřel'!$J38 &lt; 'Evidence střelců a nástřel'!$J$7:$J$107)),"")</f>
        <v>0</v>
      </c>
      <c r="J38" s="16">
        <f>IF($A38&lt;&gt;"",SUMPRODUCT(--($U$7:$U$107=1),--($T$7:$T$107=$T38),   --($C38=$C$7:$C$107), --($D38=$D$7:$D$107),  --($E38=$E$7:$E$107), --($F38=$F$7:$F$107), --($G38=$G$7:$G$107),  --($H38=$H$7:$H$107), --($I38=$I$7:$I$107), --('Evidence střelců a nástřel'!$I38 &lt; 'Evidence střelců a nástřel'!$I$7:$I$107)),"")</f>
        <v>0</v>
      </c>
      <c r="K38" s="16">
        <f>IF($A38&lt;&gt;"",SUMPRODUCT(--($U$7:$U$107=1),--($T$7:$T$107=$T38),  --($C38=$C$7:$C$107), --($D38=$D$7:$D$107),  --($E38=$E$7:$E$107), --($F38=$F$7:$F$107), --($G38=$G$7:$G$107),  --($H38=$H$7:$H$107), --($I38=$I$7:$I$107), --($J38=$J$7:$J$107), --('Evidence střelců a nástřel'!$H38 &lt; 'Evidence střelců a nástřel'!$H$7:$H$107)),"")</f>
        <v>0</v>
      </c>
      <c r="L38" s="16">
        <f>IF($A38&lt;&gt;"",SUMPRODUCT(--($U$7:$U$107=1),--($T$7:$T$107=$T38),   --($C38=$C$7:$C$107), --($D38=$D$7:$D$107),  --($E38=$E$7:$E$107), --($F38=$F$7:$F$107), --($G38=$G$7:$G$107),  --($H38=$H$7:$H$107), --($I38=$I$7:$I$107), --($J38=$J$7:$J$107), --($K38=$K$7:$K$107), --('Evidence střelců a nástřel'!$G38 &lt; 'Evidence střelců a nástřel'!$G$7:$G$107)),"")</f>
        <v>0</v>
      </c>
      <c r="M38" s="16">
        <f>IF($A38&lt;&gt;"",IF(AND(U38=0,Nastavení!$B$5="NE"), 1+SUMPRODUCT(--($A$7:$A$107&lt;&gt;""),--(T$7:$T$107=$T38), --($B38 &lt; $B$7:$B$107)), SUM($C38:$L38)),"")</f>
        <v>4</v>
      </c>
      <c r="N38" s="16">
        <f>IF($A38&lt;&gt;"", SUMPRODUCT(--($T$7:$T$107=$T38),--($M$7:$M$107=$M38), --('Evidence střelců a nástřel'!$Q38 &lt; 'Evidence střelců a nástřel'!$Q$7:$Q$107)), "")</f>
        <v>0</v>
      </c>
      <c r="O38" s="16">
        <f t="shared" si="2"/>
        <v>4</v>
      </c>
      <c r="P38" s="16">
        <f>IF($A38&lt;&gt;"", IF(ISNA(VLOOKUP($T38,Nastavení!$B$10:$D$22,3,FALSE)),$O38,  $O38 + VLOOKUP('Evidence střelců a nástřel'!$C38,Nastavení!$B$10:$D$22,3,FALSE)), "")</f>
        <v>4</v>
      </c>
      <c r="Q38" s="16">
        <f>IF($A38 &lt;&gt;"", COUNTIF($P$7:$P38, $P38) -1, "")</f>
        <v>0</v>
      </c>
      <c r="R38" s="16">
        <f t="shared" si="1"/>
        <v>4</v>
      </c>
      <c r="S38" s="16">
        <f>IF($A38&lt;&gt;"",  SUMPRODUCT(--('Evidence střelců a nástřel'!$A$7:$A$107&lt;&gt;""),--($T$7:$T$107&lt;&gt;"MZ"),--($T$7:$T$107=$T38),--('Evidence střelců a nástřel'!$S$7:$S$107='Evidence střelců a nástřel'!$S38)),"")</f>
        <v>1</v>
      </c>
      <c r="T38" s="16">
        <f>IF( $A38&lt;&gt;"",IF(Nastavení!$B$4="NE", 'Evidence střelců a nástřel'!$C38,""),"")</f>
        <v>0</v>
      </c>
      <c r="U38" s="16">
        <f>IF($A38&lt;&gt;"", IF(OR('Evidence střelců a nástřel'!$P38="",Nastavení!$B$5="ANO"),1,0),"")</f>
        <v>1</v>
      </c>
    </row>
    <row r="39" spans="1:21">
      <c r="A39" s="16">
        <f>'Evidence střelců a nástřel'!$A39</f>
        <v>33</v>
      </c>
      <c r="B39" s="16">
        <f>IF($A39&lt;&gt;"", SUM('Evidence střelců a nástřel'!$F39:$O39)  +  IF(Nastavení!$B$5 = "NE", 'Evidence střelců a nástřel'!$P39, 0),"")</f>
        <v>50</v>
      </c>
      <c r="C39" s="16">
        <f t="shared" ref="C39:C70" si="3">IF($A39&lt;&gt;"", 1+SUMPRODUCT(--($A$7:$A$107&lt;&gt;""), --($U$7:$U$107=$U39), --($T$7:$T$107=$T39), --($B39 &lt; $B$7:$B$107)) + IF($U39=1, SUMPRODUCT(--($A$7:$A$107&lt;&gt;""), --($U$7:$U$107=0), --($T$7:$T$107=$T39)), 0), "")</f>
        <v>6</v>
      </c>
      <c r="D39" s="16">
        <f>IF($A39&lt;&gt;"", SUMPRODUCT(--($U$7:$U$107=1), --($T$7:$T$107=$T39), --($C39=$C$7:$C$107), --('Evidence střelců a nástřel'!$O39 &lt; 'Evidence střelců a nástřel'!$O$7:$O$107)), "")</f>
        <v>0</v>
      </c>
      <c r="E39" s="16">
        <f>IF($A39&lt;&gt;"",SUMPRODUCT(--($U$7:$U$107=1),--($T$7:$T$107=$T39),  --($C39=$C$7:$C$107), --($D39=$D$7:$D$107),--('Evidence střelců a nástřel'!$N39 &lt; 'Evidence střelců a nástřel'!$N$7:$N$107)),"")</f>
        <v>0</v>
      </c>
      <c r="F39" s="16">
        <f>IF($A39&lt;&gt;"",SUMPRODUCT(--($U$7:$U$107=1),--($T$7:$T$107=$T39), --($C39=$C$7:$C$107), --($D39=$D$7:$D$107),  --($E39=$E$7:$E$107), --('Evidence střelců a nástřel'!$M39 &lt; 'Evidence střelců a nástřel'!$M$7:$M$107)),"")</f>
        <v>0</v>
      </c>
      <c r="G39" s="16">
        <f>IF($A39&lt;&gt;"",SUMPRODUCT(--($U$7:$U$107=1),--($T$7:$T$107=$T39), --($C39=$C$7:$C$107), --($D39=$D$7:$D$107),  --($E39=$E$7:$E$107),--($F39=$F$7:$F$107), --('Evidence střelců a nástřel'!$L39 &lt; 'Evidence střelců a nástřel'!$L$7:$L$107)),"")</f>
        <v>0</v>
      </c>
      <c r="H39" s="16">
        <f>IF($A39&lt;&gt;"",SUMPRODUCT(--($U$7:$U$107=1),--($T$7:$T$107=$T39), --($C39=$C$7:$C$107), --($D39=$D$7:$D$107),  --($E39=$E$7:$E$107), --($F39=$F$7:$F$107), --($G39=$G$7:$G$107), --('Evidence střelců a nástřel'!$K39 &lt; 'Evidence střelců a nástřel'!$K$7:$K$107)),"")</f>
        <v>0</v>
      </c>
      <c r="I39" s="16">
        <f>IF($A39&lt;&gt;"",SUMPRODUCT(--($U$7:$U$107=1),--($T$7:$T$107=$T39),  --($C39=$C$7:$C$107), --($D39=$D$7:$D$107),  --($E39=$E$7:$E$107), --($F39=$F$7:$F$107), --($G39=$G$7:$G$107),  --($H39=$H$7:$H$107), --('Evidence střelců a nástřel'!$J39 &lt; 'Evidence střelců a nástřel'!$J$7:$J$107)),"")</f>
        <v>0</v>
      </c>
      <c r="J39" s="16">
        <f>IF($A39&lt;&gt;"",SUMPRODUCT(--($U$7:$U$107=1),--($T$7:$T$107=$T39),   --($C39=$C$7:$C$107), --($D39=$D$7:$D$107),  --($E39=$E$7:$E$107), --($F39=$F$7:$F$107), --($G39=$G$7:$G$107),  --($H39=$H$7:$H$107), --($I39=$I$7:$I$107), --('Evidence střelců a nástřel'!$I39 &lt; 'Evidence střelců a nástřel'!$I$7:$I$107)),"")</f>
        <v>0</v>
      </c>
      <c r="K39" s="16">
        <f>IF($A39&lt;&gt;"",SUMPRODUCT(--($U$7:$U$107=1),--($T$7:$T$107=$T39),  --($C39=$C$7:$C$107), --($D39=$D$7:$D$107),  --($E39=$E$7:$E$107), --($F39=$F$7:$F$107), --($G39=$G$7:$G$107),  --($H39=$H$7:$H$107), --($I39=$I$7:$I$107), --($J39=$J$7:$J$107), --('Evidence střelců a nástřel'!$H39 &lt; 'Evidence střelců a nástřel'!$H$7:$H$107)),"")</f>
        <v>0</v>
      </c>
      <c r="L39" s="16">
        <f>IF($A39&lt;&gt;"",SUMPRODUCT(--($U$7:$U$107=1),--($T$7:$T$107=$T39),   --($C39=$C$7:$C$107), --($D39=$D$7:$D$107),  --($E39=$E$7:$E$107), --($F39=$F$7:$F$107), --($G39=$G$7:$G$107),  --($H39=$H$7:$H$107), --($I39=$I$7:$I$107), --($J39=$J$7:$J$107), --($K39=$K$7:$K$107), --('Evidence střelců a nástřel'!$G39 &lt; 'Evidence střelců a nástřel'!$G$7:$G$107)),"")</f>
        <v>0</v>
      </c>
      <c r="M39" s="16">
        <f>IF($A39&lt;&gt;"",IF(AND(U39=0,Nastavení!$B$5="NE"), 1+SUMPRODUCT(--($A$7:$A$107&lt;&gt;""),--(T$7:$T$107=$T39), --($B39 &lt; $B$7:$B$107)), SUM($C39:$L39)),"")</f>
        <v>6</v>
      </c>
      <c r="N39" s="16">
        <f>IF($A39&lt;&gt;"", SUMPRODUCT(--($T$7:$T$107=$T39),--($M$7:$M$107=$M39), --('Evidence střelců a nástřel'!$Q39 &lt; 'Evidence střelců a nástřel'!$Q$7:$Q$107)), "")</f>
        <v>0</v>
      </c>
      <c r="O39" s="16">
        <f t="shared" si="2"/>
        <v>6</v>
      </c>
      <c r="P39" s="16">
        <f>IF($A39&lt;&gt;"", IF(ISNA(VLOOKUP($T39,Nastavení!$B$10:$D$22,3,FALSE)),$O39,  $O39 + VLOOKUP('Evidence střelců a nástřel'!$C39,Nastavení!$B$10:$D$22,3,FALSE)), "")</f>
        <v>6</v>
      </c>
      <c r="Q39" s="16">
        <f>IF($A39 &lt;&gt;"", COUNTIF($P$7:$P39, $P39) -1, "")</f>
        <v>0</v>
      </c>
      <c r="R39" s="16">
        <f t="shared" ref="R39:R70" si="4">IF($A39&lt;&gt;"", $P39+$Q39, "")</f>
        <v>6</v>
      </c>
      <c r="S39" s="16">
        <f>IF($A39&lt;&gt;"",  SUMPRODUCT(--('Evidence střelců a nástřel'!$A$7:$A$107&lt;&gt;""),--($T$7:$T$107&lt;&gt;"MZ"),--($T$7:$T$107=$T39),--('Evidence střelců a nástřel'!$S$7:$S$107='Evidence střelců a nástřel'!$S39)),"")</f>
        <v>1</v>
      </c>
      <c r="T39" s="16">
        <f>IF( $A39&lt;&gt;"",IF(Nastavení!$B$4="NE", 'Evidence střelců a nástřel'!$C39,""),"")</f>
        <v>0</v>
      </c>
      <c r="U39" s="16">
        <f>IF($A39&lt;&gt;"", IF(OR('Evidence střelců a nástřel'!$P39="",Nastavení!$B$5="ANO"),1,0),"")</f>
        <v>1</v>
      </c>
    </row>
    <row r="40" spans="1:21">
      <c r="A40" s="16">
        <f>'Evidence střelců a nástřel'!$A40</f>
        <v>34</v>
      </c>
      <c r="B40" s="16">
        <f>IF($A40&lt;&gt;"", SUM('Evidence střelců a nástřel'!$F40:$O40)  +  IF(Nastavení!$B$5 = "NE", 'Evidence střelců a nástřel'!$P40, 0),"")</f>
        <v>40</v>
      </c>
      <c r="C40" s="16">
        <f t="shared" si="3"/>
        <v>25</v>
      </c>
      <c r="D40" s="16">
        <f>IF($A40&lt;&gt;"", SUMPRODUCT(--($U$7:$U$107=1), --($T$7:$T$107=$T40), --($C40=$C$7:$C$107), --('Evidence střelců a nástřel'!$O40 &lt; 'Evidence střelců a nástřel'!$O$7:$O$107)), "")</f>
        <v>2</v>
      </c>
      <c r="E40" s="16">
        <f>IF($A40&lt;&gt;"",SUMPRODUCT(--($U$7:$U$107=1),--($T$7:$T$107=$T40),  --($C40=$C$7:$C$107), --($D40=$D$7:$D$107),--('Evidence střelců a nástřel'!$N40 &lt; 'Evidence střelců a nástřel'!$N$7:$N$107)),"")</f>
        <v>0</v>
      </c>
      <c r="F40" s="16">
        <f>IF($A40&lt;&gt;"",SUMPRODUCT(--($U$7:$U$107=1),--($T$7:$T$107=$T40), --($C40=$C$7:$C$107), --($D40=$D$7:$D$107),  --($E40=$E$7:$E$107), --('Evidence střelců a nástřel'!$M40 &lt; 'Evidence střelců a nástřel'!$M$7:$M$107)),"")</f>
        <v>0</v>
      </c>
      <c r="G40" s="16">
        <f>IF($A40&lt;&gt;"",SUMPRODUCT(--($U$7:$U$107=1),--($T$7:$T$107=$T40), --($C40=$C$7:$C$107), --($D40=$D$7:$D$107),  --($E40=$E$7:$E$107),--($F40=$F$7:$F$107), --('Evidence střelců a nástřel'!$L40 &lt; 'Evidence střelců a nástřel'!$L$7:$L$107)),"")</f>
        <v>0</v>
      </c>
      <c r="H40" s="16">
        <f>IF($A40&lt;&gt;"",SUMPRODUCT(--($U$7:$U$107=1),--($T$7:$T$107=$T40), --($C40=$C$7:$C$107), --($D40=$D$7:$D$107),  --($E40=$E$7:$E$107), --($F40=$F$7:$F$107), --($G40=$G$7:$G$107), --('Evidence střelců a nástřel'!$K40 &lt; 'Evidence střelců a nástřel'!$K$7:$K$107)),"")</f>
        <v>0</v>
      </c>
      <c r="I40" s="16">
        <f>IF($A40&lt;&gt;"",SUMPRODUCT(--($U$7:$U$107=1),--($T$7:$T$107=$T40),  --($C40=$C$7:$C$107), --($D40=$D$7:$D$107),  --($E40=$E$7:$E$107), --($F40=$F$7:$F$107), --($G40=$G$7:$G$107),  --($H40=$H$7:$H$107), --('Evidence střelců a nástřel'!$J40 &lt; 'Evidence střelců a nástřel'!$J$7:$J$107)),"")</f>
        <v>0</v>
      </c>
      <c r="J40" s="16">
        <f>IF($A40&lt;&gt;"",SUMPRODUCT(--($U$7:$U$107=1),--($T$7:$T$107=$T40),   --($C40=$C$7:$C$107), --($D40=$D$7:$D$107),  --($E40=$E$7:$E$107), --($F40=$F$7:$F$107), --($G40=$G$7:$G$107),  --($H40=$H$7:$H$107), --($I40=$I$7:$I$107), --('Evidence střelců a nástřel'!$I40 &lt; 'Evidence střelců a nástřel'!$I$7:$I$107)),"")</f>
        <v>0</v>
      </c>
      <c r="K40" s="16">
        <f>IF($A40&lt;&gt;"",SUMPRODUCT(--($U$7:$U$107=1),--($T$7:$T$107=$T40),  --($C40=$C$7:$C$107), --($D40=$D$7:$D$107),  --($E40=$E$7:$E$107), --($F40=$F$7:$F$107), --($G40=$G$7:$G$107),  --($H40=$H$7:$H$107), --($I40=$I$7:$I$107), --($J40=$J$7:$J$107), --('Evidence střelců a nástřel'!$H40 &lt; 'Evidence střelců a nástřel'!$H$7:$H$107)),"")</f>
        <v>0</v>
      </c>
      <c r="L40" s="16">
        <f>IF($A40&lt;&gt;"",SUMPRODUCT(--($U$7:$U$107=1),--($T$7:$T$107=$T40),   --($C40=$C$7:$C$107), --($D40=$D$7:$D$107),  --($E40=$E$7:$E$107), --($F40=$F$7:$F$107), --($G40=$G$7:$G$107),  --($H40=$H$7:$H$107), --($I40=$I$7:$I$107), --($J40=$J$7:$J$107), --($K40=$K$7:$K$107), --('Evidence střelců a nástřel'!$G40 &lt; 'Evidence střelců a nástřel'!$G$7:$G$107)),"")</f>
        <v>0</v>
      </c>
      <c r="M40" s="16">
        <f>IF($A40&lt;&gt;"",IF(AND(U40=0,Nastavení!$B$5="NE"), 1+SUMPRODUCT(--($A$7:$A$107&lt;&gt;""),--(T$7:$T$107=$T40), --($B40 &lt; $B$7:$B$107)), SUM($C40:$L40)),"")</f>
        <v>27</v>
      </c>
      <c r="N40" s="16">
        <f>IF($A40&lt;&gt;"", SUMPRODUCT(--($T$7:$T$107=$T40),--($M$7:$M$107=$M40), --('Evidence střelců a nástřel'!$Q40 &lt; 'Evidence střelců a nástřel'!$Q$7:$Q$107)), "")</f>
        <v>0</v>
      </c>
      <c r="O40" s="16">
        <f t="shared" si="2"/>
        <v>27</v>
      </c>
      <c r="P40" s="16">
        <f>IF($A40&lt;&gt;"", IF(ISNA(VLOOKUP($T40,Nastavení!$B$10:$D$22,3,FALSE)),$O40,  $O40 + VLOOKUP('Evidence střelců a nástřel'!$C40,Nastavení!$B$10:$D$22,3,FALSE)), "")</f>
        <v>27</v>
      </c>
      <c r="Q40" s="16">
        <f>IF($A40 &lt;&gt;"", COUNTIF($P$7:$P40, $P40) -1, "")</f>
        <v>0</v>
      </c>
      <c r="R40" s="16">
        <f t="shared" si="4"/>
        <v>27</v>
      </c>
      <c r="S40" s="16">
        <f>IF($A40&lt;&gt;"",  SUMPRODUCT(--('Evidence střelců a nástřel'!$A$7:$A$107&lt;&gt;""),--($T$7:$T$107&lt;&gt;"MZ"),--($T$7:$T$107=$T40),--('Evidence střelců a nástřel'!$S$7:$S$107='Evidence střelců a nástřel'!$S40)),"")</f>
        <v>1</v>
      </c>
      <c r="T40" s="16">
        <f>IF( $A40&lt;&gt;"",IF(Nastavení!$B$4="NE", 'Evidence střelců a nástřel'!$C40,""),"")</f>
        <v>0</v>
      </c>
      <c r="U40" s="16">
        <f>IF($A40&lt;&gt;"", IF(OR('Evidence střelců a nástřel'!$P40="",Nastavení!$B$5="ANO"),1,0),"")</f>
        <v>1</v>
      </c>
    </row>
    <row r="41" spans="1:21">
      <c r="A41" s="16">
        <f>'Evidence střelců a nástřel'!$A41</f>
        <v>35</v>
      </c>
      <c r="B41" s="16">
        <f>IF($A41&lt;&gt;"", SUM('Evidence střelců a nástřel'!$F41:$O41)  +  IF(Nastavení!$B$5 = "NE", 'Evidence střelců a nástřel'!$P41, 0),"")</f>
        <v>52</v>
      </c>
      <c r="C41" s="16">
        <f t="shared" si="3"/>
        <v>4</v>
      </c>
      <c r="D41" s="16">
        <f>IF($A41&lt;&gt;"", SUMPRODUCT(--($U$7:$U$107=1), --($T$7:$T$107=$T41), --($C41=$C$7:$C$107), --('Evidence střelců a nástřel'!$O41 &lt; 'Evidence střelců a nástřel'!$O$7:$O$107)), "")</f>
        <v>0</v>
      </c>
      <c r="E41" s="16">
        <f>IF($A41&lt;&gt;"",SUMPRODUCT(--($U$7:$U$107=1),--($T$7:$T$107=$T41),  --($C41=$C$7:$C$107), --($D41=$D$7:$D$107),--('Evidence střelců a nástřel'!$N41 &lt; 'Evidence střelců a nástřel'!$N$7:$N$107)),"")</f>
        <v>1</v>
      </c>
      <c r="F41" s="16">
        <f>IF($A41&lt;&gt;"",SUMPRODUCT(--($U$7:$U$107=1),--($T$7:$T$107=$T41), --($C41=$C$7:$C$107), --($D41=$D$7:$D$107),  --($E41=$E$7:$E$107), --('Evidence střelců a nástřel'!$M41 &lt; 'Evidence střelců a nástřel'!$M$7:$M$107)),"")</f>
        <v>0</v>
      </c>
      <c r="G41" s="16">
        <f>IF($A41&lt;&gt;"",SUMPRODUCT(--($U$7:$U$107=1),--($T$7:$T$107=$T41), --($C41=$C$7:$C$107), --($D41=$D$7:$D$107),  --($E41=$E$7:$E$107),--($F41=$F$7:$F$107), --('Evidence střelců a nástřel'!$L41 &lt; 'Evidence střelců a nástřel'!$L$7:$L$107)),"")</f>
        <v>0</v>
      </c>
      <c r="H41" s="16">
        <f>IF($A41&lt;&gt;"",SUMPRODUCT(--($U$7:$U$107=1),--($T$7:$T$107=$T41), --($C41=$C$7:$C$107), --($D41=$D$7:$D$107),  --($E41=$E$7:$E$107), --($F41=$F$7:$F$107), --($G41=$G$7:$G$107), --('Evidence střelců a nástřel'!$K41 &lt; 'Evidence střelců a nástřel'!$K$7:$K$107)),"")</f>
        <v>0</v>
      </c>
      <c r="I41" s="16">
        <f>IF($A41&lt;&gt;"",SUMPRODUCT(--($U$7:$U$107=1),--($T$7:$T$107=$T41),  --($C41=$C$7:$C$107), --($D41=$D$7:$D$107),  --($E41=$E$7:$E$107), --($F41=$F$7:$F$107), --($G41=$G$7:$G$107),  --($H41=$H$7:$H$107), --('Evidence střelců a nástřel'!$J41 &lt; 'Evidence střelců a nástřel'!$J$7:$J$107)),"")</f>
        <v>0</v>
      </c>
      <c r="J41" s="16">
        <f>IF($A41&lt;&gt;"",SUMPRODUCT(--($U$7:$U$107=1),--($T$7:$T$107=$T41),   --($C41=$C$7:$C$107), --($D41=$D$7:$D$107),  --($E41=$E$7:$E$107), --($F41=$F$7:$F$107), --($G41=$G$7:$G$107),  --($H41=$H$7:$H$107), --($I41=$I$7:$I$107), --('Evidence střelců a nástřel'!$I41 &lt; 'Evidence střelců a nástřel'!$I$7:$I$107)),"")</f>
        <v>0</v>
      </c>
      <c r="K41" s="16">
        <f>IF($A41&lt;&gt;"",SUMPRODUCT(--($U$7:$U$107=1),--($T$7:$T$107=$T41),  --($C41=$C$7:$C$107), --($D41=$D$7:$D$107),  --($E41=$E$7:$E$107), --($F41=$F$7:$F$107), --($G41=$G$7:$G$107),  --($H41=$H$7:$H$107), --($I41=$I$7:$I$107), --($J41=$J$7:$J$107), --('Evidence střelců a nástřel'!$H41 &lt; 'Evidence střelců a nástřel'!$H$7:$H$107)),"")</f>
        <v>0</v>
      </c>
      <c r="L41" s="16">
        <f>IF($A41&lt;&gt;"",SUMPRODUCT(--($U$7:$U$107=1),--($T$7:$T$107=$T41),   --($C41=$C$7:$C$107), --($D41=$D$7:$D$107),  --($E41=$E$7:$E$107), --($F41=$F$7:$F$107), --($G41=$G$7:$G$107),  --($H41=$H$7:$H$107), --($I41=$I$7:$I$107), --($J41=$J$7:$J$107), --($K41=$K$7:$K$107), --('Evidence střelců a nástřel'!$G41 &lt; 'Evidence střelců a nástřel'!$G$7:$G$107)),"")</f>
        <v>0</v>
      </c>
      <c r="M41" s="16">
        <f>IF($A41&lt;&gt;"",IF(AND(U41=0,Nastavení!$B$5="NE"), 1+SUMPRODUCT(--($A$7:$A$107&lt;&gt;""),--(T$7:$T$107=$T41), --($B41 &lt; $B$7:$B$107)), SUM($C41:$L41)),"")</f>
        <v>5</v>
      </c>
      <c r="N41" s="16">
        <f>IF($A41&lt;&gt;"", SUMPRODUCT(--($T$7:$T$107=$T41),--($M$7:$M$107=$M41), --('Evidence střelců a nástřel'!$Q41 &lt; 'Evidence střelců a nástřel'!$Q$7:$Q$107)), "")</f>
        <v>0</v>
      </c>
      <c r="O41" s="16">
        <f t="shared" si="2"/>
        <v>5</v>
      </c>
      <c r="P41" s="16">
        <f>IF($A41&lt;&gt;"", IF(ISNA(VLOOKUP($T41,Nastavení!$B$10:$D$22,3,FALSE)),$O41,  $O41 + VLOOKUP('Evidence střelců a nástřel'!$C41,Nastavení!$B$10:$D$22,3,FALSE)), "")</f>
        <v>5</v>
      </c>
      <c r="Q41" s="16">
        <f>IF($A41 &lt;&gt;"", COUNTIF($P$7:$P41, $P41) -1, "")</f>
        <v>0</v>
      </c>
      <c r="R41" s="16">
        <f t="shared" si="4"/>
        <v>5</v>
      </c>
      <c r="S41" s="16">
        <f>IF($A41&lt;&gt;"",  SUMPRODUCT(--('Evidence střelců a nástřel'!$A$7:$A$107&lt;&gt;""),--($T$7:$T$107&lt;&gt;"MZ"),--($T$7:$T$107=$T41),--('Evidence střelců a nástřel'!$S$7:$S$107='Evidence střelců a nástřel'!$S41)),"")</f>
        <v>1</v>
      </c>
      <c r="T41" s="16">
        <f>IF( $A41&lt;&gt;"",IF(Nastavení!$B$4="NE", 'Evidence střelců a nástřel'!$C41,""),"")</f>
        <v>0</v>
      </c>
      <c r="U41" s="16">
        <f>IF($A41&lt;&gt;"", IF(OR('Evidence střelců a nástřel'!$P41="",Nastavení!$B$5="ANO"),1,0),"")</f>
        <v>1</v>
      </c>
    </row>
    <row r="42" spans="1:21">
      <c r="A42" s="16">
        <f>'Evidence střelců a nástřel'!$A42</f>
        <v>36</v>
      </c>
      <c r="B42" s="16">
        <f>IF($A42&lt;&gt;"", SUM('Evidence střelců a nástřel'!$F42:$O42)  +  IF(Nastavení!$B$5 = "NE", 'Evidence střelců a nástřel'!$P42, 0),"")</f>
        <v>44</v>
      </c>
      <c r="C42" s="16">
        <f t="shared" si="3"/>
        <v>18</v>
      </c>
      <c r="D42" s="16">
        <f>IF($A42&lt;&gt;"", SUMPRODUCT(--($U$7:$U$107=1), --($T$7:$T$107=$T42), --($C42=$C$7:$C$107), --('Evidence střelců a nástřel'!$O42 &lt; 'Evidence střelců a nástřel'!$O$7:$O$107)), "")</f>
        <v>1</v>
      </c>
      <c r="E42" s="16">
        <f>IF($A42&lt;&gt;"",SUMPRODUCT(--($U$7:$U$107=1),--($T$7:$T$107=$T42),  --($C42=$C$7:$C$107), --($D42=$D$7:$D$107),--('Evidence střelců a nástřel'!$N42 &lt; 'Evidence střelců a nástřel'!$N$7:$N$107)),"")</f>
        <v>0</v>
      </c>
      <c r="F42" s="16">
        <f>IF($A42&lt;&gt;"",SUMPRODUCT(--($U$7:$U$107=1),--($T$7:$T$107=$T42), --($C42=$C$7:$C$107), --($D42=$D$7:$D$107),  --($E42=$E$7:$E$107), --('Evidence střelců a nástřel'!$M42 &lt; 'Evidence střelců a nástřel'!$M$7:$M$107)),"")</f>
        <v>0</v>
      </c>
      <c r="G42" s="16">
        <f>IF($A42&lt;&gt;"",SUMPRODUCT(--($U$7:$U$107=1),--($T$7:$T$107=$T42), --($C42=$C$7:$C$107), --($D42=$D$7:$D$107),  --($E42=$E$7:$E$107),--($F42=$F$7:$F$107), --('Evidence střelců a nástřel'!$L42 &lt; 'Evidence střelců a nástřel'!$L$7:$L$107)),"")</f>
        <v>0</v>
      </c>
      <c r="H42" s="16">
        <f>IF($A42&lt;&gt;"",SUMPRODUCT(--($U$7:$U$107=1),--($T$7:$T$107=$T42), --($C42=$C$7:$C$107), --($D42=$D$7:$D$107),  --($E42=$E$7:$E$107), --($F42=$F$7:$F$107), --($G42=$G$7:$G$107), --('Evidence střelců a nástřel'!$K42 &lt; 'Evidence střelců a nástřel'!$K$7:$K$107)),"")</f>
        <v>0</v>
      </c>
      <c r="I42" s="16">
        <f>IF($A42&lt;&gt;"",SUMPRODUCT(--($U$7:$U$107=1),--($T$7:$T$107=$T42),  --($C42=$C$7:$C$107), --($D42=$D$7:$D$107),  --($E42=$E$7:$E$107), --($F42=$F$7:$F$107), --($G42=$G$7:$G$107),  --($H42=$H$7:$H$107), --('Evidence střelců a nástřel'!$J42 &lt; 'Evidence střelců a nástřel'!$J$7:$J$107)),"")</f>
        <v>0</v>
      </c>
      <c r="J42" s="16">
        <f>IF($A42&lt;&gt;"",SUMPRODUCT(--($U$7:$U$107=1),--($T$7:$T$107=$T42),   --($C42=$C$7:$C$107), --($D42=$D$7:$D$107),  --($E42=$E$7:$E$107), --($F42=$F$7:$F$107), --($G42=$G$7:$G$107),  --($H42=$H$7:$H$107), --($I42=$I$7:$I$107), --('Evidence střelců a nástřel'!$I42 &lt; 'Evidence střelců a nástřel'!$I$7:$I$107)),"")</f>
        <v>0</v>
      </c>
      <c r="K42" s="16">
        <f>IF($A42&lt;&gt;"",SUMPRODUCT(--($U$7:$U$107=1),--($T$7:$T$107=$T42),  --($C42=$C$7:$C$107), --($D42=$D$7:$D$107),  --($E42=$E$7:$E$107), --($F42=$F$7:$F$107), --($G42=$G$7:$G$107),  --($H42=$H$7:$H$107), --($I42=$I$7:$I$107), --($J42=$J$7:$J$107), --('Evidence střelců a nástřel'!$H42 &lt; 'Evidence střelců a nástřel'!$H$7:$H$107)),"")</f>
        <v>0</v>
      </c>
      <c r="L42" s="16">
        <f>IF($A42&lt;&gt;"",SUMPRODUCT(--($U$7:$U$107=1),--($T$7:$T$107=$T42),   --($C42=$C$7:$C$107), --($D42=$D$7:$D$107),  --($E42=$E$7:$E$107), --($F42=$F$7:$F$107), --($G42=$G$7:$G$107),  --($H42=$H$7:$H$107), --($I42=$I$7:$I$107), --($J42=$J$7:$J$107), --($K42=$K$7:$K$107), --('Evidence střelců a nástřel'!$G42 &lt; 'Evidence střelců a nástřel'!$G$7:$G$107)),"")</f>
        <v>0</v>
      </c>
      <c r="M42" s="16">
        <f>IF($A42&lt;&gt;"",IF(AND(U42=0,Nastavení!$B$5="NE"), 1+SUMPRODUCT(--($A$7:$A$107&lt;&gt;""),--(T$7:$T$107=$T42), --($B42 &lt; $B$7:$B$107)), SUM($C42:$L42)),"")</f>
        <v>19</v>
      </c>
      <c r="N42" s="16">
        <f>IF($A42&lt;&gt;"", SUMPRODUCT(--($T$7:$T$107=$T42),--($M$7:$M$107=$M42), --('Evidence střelců a nástřel'!$Q42 &lt; 'Evidence střelců a nástřel'!$Q$7:$Q$107)), "")</f>
        <v>0</v>
      </c>
      <c r="O42" s="16">
        <f t="shared" si="2"/>
        <v>19</v>
      </c>
      <c r="P42" s="16">
        <f>IF($A42&lt;&gt;"", IF(ISNA(VLOOKUP($T42,Nastavení!$B$10:$D$22,3,FALSE)),$O42,  $O42 + VLOOKUP('Evidence střelců a nástřel'!$C42,Nastavení!$B$10:$D$22,3,FALSE)), "")</f>
        <v>19</v>
      </c>
      <c r="Q42" s="16">
        <f>IF($A42 &lt;&gt;"", COUNTIF($P$7:$P42, $P42) -1, "")</f>
        <v>0</v>
      </c>
      <c r="R42" s="16">
        <f t="shared" si="4"/>
        <v>19</v>
      </c>
      <c r="S42" s="16">
        <f>IF($A42&lt;&gt;"",  SUMPRODUCT(--('Evidence střelců a nástřel'!$A$7:$A$107&lt;&gt;""),--($T$7:$T$107&lt;&gt;"MZ"),--($T$7:$T$107=$T42),--('Evidence střelců a nástřel'!$S$7:$S$107='Evidence střelců a nástřel'!$S42)),"")</f>
        <v>1</v>
      </c>
      <c r="T42" s="16">
        <f>IF( $A42&lt;&gt;"",IF(Nastavení!$B$4="NE", 'Evidence střelců a nástřel'!$C42,""),"")</f>
        <v>0</v>
      </c>
      <c r="U42" s="16">
        <f>IF($A42&lt;&gt;"", IF(OR('Evidence střelců a nástřel'!$P42="",Nastavení!$B$5="ANO"),1,0),"")</f>
        <v>1</v>
      </c>
    </row>
    <row r="43" spans="1:21">
      <c r="A43" s="16">
        <f>'Evidence střelců a nástřel'!$A43</f>
        <v>37</v>
      </c>
      <c r="B43" s="16">
        <f>IF($A43&lt;&gt;"", SUM('Evidence střelců a nástřel'!$F43:$O43)  +  IF(Nastavení!$B$5 = "NE", 'Evidence střelců a nástřel'!$P43, 0),"")</f>
        <v>40</v>
      </c>
      <c r="C43" s="16">
        <f t="shared" si="3"/>
        <v>25</v>
      </c>
      <c r="D43" s="16">
        <f>IF($A43&lt;&gt;"", SUMPRODUCT(--($U$7:$U$107=1), --($T$7:$T$107=$T43), --($C43=$C$7:$C$107), --('Evidence střelců a nástřel'!$O43 &lt; 'Evidence střelců a nástřel'!$O$7:$O$107)), "")</f>
        <v>0</v>
      </c>
      <c r="E43" s="16">
        <f>IF($A43&lt;&gt;"",SUMPRODUCT(--($U$7:$U$107=1),--($T$7:$T$107=$T43),  --($C43=$C$7:$C$107), --($D43=$D$7:$D$107),--('Evidence střelců a nástřel'!$N43 &lt; 'Evidence střelců a nástřel'!$N$7:$N$107)),"")</f>
        <v>0</v>
      </c>
      <c r="F43" s="16">
        <f>IF($A43&lt;&gt;"",SUMPRODUCT(--($U$7:$U$107=1),--($T$7:$T$107=$T43), --($C43=$C$7:$C$107), --($D43=$D$7:$D$107),  --($E43=$E$7:$E$107), --('Evidence střelců a nástřel'!$M43 &lt; 'Evidence střelců a nástřel'!$M$7:$M$107)),"")</f>
        <v>0</v>
      </c>
      <c r="G43" s="16">
        <f>IF($A43&lt;&gt;"",SUMPRODUCT(--($U$7:$U$107=1),--($T$7:$T$107=$T43), --($C43=$C$7:$C$107), --($D43=$D$7:$D$107),  --($E43=$E$7:$E$107),--($F43=$F$7:$F$107), --('Evidence střelců a nástřel'!$L43 &lt; 'Evidence střelců a nástřel'!$L$7:$L$107)),"")</f>
        <v>0</v>
      </c>
      <c r="H43" s="16">
        <f>IF($A43&lt;&gt;"",SUMPRODUCT(--($U$7:$U$107=1),--($T$7:$T$107=$T43), --($C43=$C$7:$C$107), --($D43=$D$7:$D$107),  --($E43=$E$7:$E$107), --($F43=$F$7:$F$107), --($G43=$G$7:$G$107), --('Evidence střelců a nástřel'!$K43 &lt; 'Evidence střelců a nástřel'!$K$7:$K$107)),"")</f>
        <v>0</v>
      </c>
      <c r="I43" s="16">
        <f>IF($A43&lt;&gt;"",SUMPRODUCT(--($U$7:$U$107=1),--($T$7:$T$107=$T43),  --($C43=$C$7:$C$107), --($D43=$D$7:$D$107),  --($E43=$E$7:$E$107), --($F43=$F$7:$F$107), --($G43=$G$7:$G$107),  --($H43=$H$7:$H$107), --('Evidence střelců a nástřel'!$J43 &lt; 'Evidence střelců a nástřel'!$J$7:$J$107)),"")</f>
        <v>0</v>
      </c>
      <c r="J43" s="16">
        <f>IF($A43&lt;&gt;"",SUMPRODUCT(--($U$7:$U$107=1),--($T$7:$T$107=$T43),   --($C43=$C$7:$C$107), --($D43=$D$7:$D$107),  --($E43=$E$7:$E$107), --($F43=$F$7:$F$107), --($G43=$G$7:$G$107),  --($H43=$H$7:$H$107), --($I43=$I$7:$I$107), --('Evidence střelců a nástřel'!$I43 &lt; 'Evidence střelců a nástřel'!$I$7:$I$107)),"")</f>
        <v>0</v>
      </c>
      <c r="K43" s="16">
        <f>IF($A43&lt;&gt;"",SUMPRODUCT(--($U$7:$U$107=1),--($T$7:$T$107=$T43),  --($C43=$C$7:$C$107), --($D43=$D$7:$D$107),  --($E43=$E$7:$E$107), --($F43=$F$7:$F$107), --($G43=$G$7:$G$107),  --($H43=$H$7:$H$107), --($I43=$I$7:$I$107), --($J43=$J$7:$J$107), --('Evidence střelců a nástřel'!$H43 &lt; 'Evidence střelců a nástřel'!$H$7:$H$107)),"")</f>
        <v>0</v>
      </c>
      <c r="L43" s="16">
        <f>IF($A43&lt;&gt;"",SUMPRODUCT(--($U$7:$U$107=1),--($T$7:$T$107=$T43),   --($C43=$C$7:$C$107), --($D43=$D$7:$D$107),  --($E43=$E$7:$E$107), --($F43=$F$7:$F$107), --($G43=$G$7:$G$107),  --($H43=$H$7:$H$107), --($I43=$I$7:$I$107), --($J43=$J$7:$J$107), --($K43=$K$7:$K$107), --('Evidence střelců a nástřel'!$G43 &lt; 'Evidence střelců a nástřel'!$G$7:$G$107)),"")</f>
        <v>0</v>
      </c>
      <c r="M43" s="16">
        <f>IF($A43&lt;&gt;"",IF(AND(U43=0,Nastavení!$B$5="NE"), 1+SUMPRODUCT(--($A$7:$A$107&lt;&gt;""),--(T$7:$T$107=$T43), --($B43 &lt; $B$7:$B$107)), SUM($C43:$L43)),"")</f>
        <v>25</v>
      </c>
      <c r="N43" s="16">
        <f>IF($A43&lt;&gt;"", SUMPRODUCT(--($T$7:$T$107=$T43),--($M$7:$M$107=$M43), --('Evidence střelců a nástřel'!$Q43 &lt; 'Evidence střelců a nástřel'!$Q$7:$Q$107)), "")</f>
        <v>0</v>
      </c>
      <c r="O43" s="16">
        <f t="shared" si="2"/>
        <v>25</v>
      </c>
      <c r="P43" s="16">
        <f>IF($A43&lt;&gt;"", IF(ISNA(VLOOKUP($T43,Nastavení!$B$10:$D$22,3,FALSE)),$O43,  $O43 + VLOOKUP('Evidence střelců a nástřel'!$C43,Nastavení!$B$10:$D$22,3,FALSE)), "")</f>
        <v>25</v>
      </c>
      <c r="Q43" s="16">
        <f>IF($A43 &lt;&gt;"", COUNTIF($P$7:$P43, $P43) -1, "")</f>
        <v>0</v>
      </c>
      <c r="R43" s="16">
        <f t="shared" si="4"/>
        <v>25</v>
      </c>
      <c r="S43" s="16">
        <f>IF($A43&lt;&gt;"",  SUMPRODUCT(--('Evidence střelců a nástřel'!$A$7:$A$107&lt;&gt;""),--($T$7:$T$107&lt;&gt;"MZ"),--($T$7:$T$107=$T43),--('Evidence střelců a nástřel'!$S$7:$S$107='Evidence střelců a nástřel'!$S43)),"")</f>
        <v>1</v>
      </c>
      <c r="T43" s="16">
        <f>IF( $A43&lt;&gt;"",IF(Nastavení!$B$4="NE", 'Evidence střelců a nástřel'!$C43,""),"")</f>
        <v>0</v>
      </c>
      <c r="U43" s="16">
        <f>IF($A43&lt;&gt;"", IF(OR('Evidence střelců a nástřel'!$P43="",Nastavení!$B$5="ANO"),1,0),"")</f>
        <v>1</v>
      </c>
    </row>
    <row r="44" spans="1:21">
      <c r="A44" s="16">
        <f>'Evidence střelců a nástřel'!$A44</f>
        <v>38</v>
      </c>
      <c r="B44" s="16">
        <f>IF($A44&lt;&gt;"", SUM('Evidence střelců a nástřel'!$F44:$O44)  +  IF(Nastavení!$B$5 = "NE", 'Evidence střelců a nástřel'!$P44, 0),"")</f>
        <v>41</v>
      </c>
      <c r="C44" s="16">
        <f t="shared" si="3"/>
        <v>22</v>
      </c>
      <c r="D44" s="16">
        <f>IF($A44&lt;&gt;"", SUMPRODUCT(--($U$7:$U$107=1), --($T$7:$T$107=$T44), --($C44=$C$7:$C$107), --('Evidence střelců a nástřel'!$O44 &lt; 'Evidence střelců a nástřel'!$O$7:$O$107)), "")</f>
        <v>1</v>
      </c>
      <c r="E44" s="16">
        <f>IF($A44&lt;&gt;"",SUMPRODUCT(--($U$7:$U$107=1),--($T$7:$T$107=$T44),  --($C44=$C$7:$C$107), --($D44=$D$7:$D$107),--('Evidence střelců a nástřel'!$N44 &lt; 'Evidence střelců a nástřel'!$N$7:$N$107)),"")</f>
        <v>1</v>
      </c>
      <c r="F44" s="16">
        <f>IF($A44&lt;&gt;"",SUMPRODUCT(--($U$7:$U$107=1),--($T$7:$T$107=$T44), --($C44=$C$7:$C$107), --($D44=$D$7:$D$107),  --($E44=$E$7:$E$107), --('Evidence střelců a nástřel'!$M44 &lt; 'Evidence střelců a nástřel'!$M$7:$M$107)),"")</f>
        <v>0</v>
      </c>
      <c r="G44" s="16">
        <f>IF($A44&lt;&gt;"",SUMPRODUCT(--($U$7:$U$107=1),--($T$7:$T$107=$T44), --($C44=$C$7:$C$107), --($D44=$D$7:$D$107),  --($E44=$E$7:$E$107),--($F44=$F$7:$F$107), --('Evidence střelců a nástřel'!$L44 &lt; 'Evidence střelců a nástřel'!$L$7:$L$107)),"")</f>
        <v>0</v>
      </c>
      <c r="H44" s="16">
        <f>IF($A44&lt;&gt;"",SUMPRODUCT(--($U$7:$U$107=1),--($T$7:$T$107=$T44), --($C44=$C$7:$C$107), --($D44=$D$7:$D$107),  --($E44=$E$7:$E$107), --($F44=$F$7:$F$107), --($G44=$G$7:$G$107), --('Evidence střelců a nástřel'!$K44 &lt; 'Evidence střelců a nástřel'!$K$7:$K$107)),"")</f>
        <v>0</v>
      </c>
      <c r="I44" s="16">
        <f>IF($A44&lt;&gt;"",SUMPRODUCT(--($U$7:$U$107=1),--($T$7:$T$107=$T44),  --($C44=$C$7:$C$107), --($D44=$D$7:$D$107),  --($E44=$E$7:$E$107), --($F44=$F$7:$F$107), --($G44=$G$7:$G$107),  --($H44=$H$7:$H$107), --('Evidence střelců a nástřel'!$J44 &lt; 'Evidence střelců a nástřel'!$J$7:$J$107)),"")</f>
        <v>0</v>
      </c>
      <c r="J44" s="16">
        <f>IF($A44&lt;&gt;"",SUMPRODUCT(--($U$7:$U$107=1),--($T$7:$T$107=$T44),   --($C44=$C$7:$C$107), --($D44=$D$7:$D$107),  --($E44=$E$7:$E$107), --($F44=$F$7:$F$107), --($G44=$G$7:$G$107),  --($H44=$H$7:$H$107), --($I44=$I$7:$I$107), --('Evidence střelců a nástřel'!$I44 &lt; 'Evidence střelců a nástřel'!$I$7:$I$107)),"")</f>
        <v>0</v>
      </c>
      <c r="K44" s="16">
        <f>IF($A44&lt;&gt;"",SUMPRODUCT(--($U$7:$U$107=1),--($T$7:$T$107=$T44),  --($C44=$C$7:$C$107), --($D44=$D$7:$D$107),  --($E44=$E$7:$E$107), --($F44=$F$7:$F$107), --($G44=$G$7:$G$107),  --($H44=$H$7:$H$107), --($I44=$I$7:$I$107), --($J44=$J$7:$J$107), --('Evidence střelců a nástřel'!$H44 &lt; 'Evidence střelců a nástřel'!$H$7:$H$107)),"")</f>
        <v>0</v>
      </c>
      <c r="L44" s="16">
        <f>IF($A44&lt;&gt;"",SUMPRODUCT(--($U$7:$U$107=1),--($T$7:$T$107=$T44),   --($C44=$C$7:$C$107), --($D44=$D$7:$D$107),  --($E44=$E$7:$E$107), --($F44=$F$7:$F$107), --($G44=$G$7:$G$107),  --($H44=$H$7:$H$107), --($I44=$I$7:$I$107), --($J44=$J$7:$J$107), --($K44=$K$7:$K$107), --('Evidence střelců a nástřel'!$G44 &lt; 'Evidence střelců a nástřel'!$G$7:$G$107)),"")</f>
        <v>0</v>
      </c>
      <c r="M44" s="16">
        <f>IF($A44&lt;&gt;"",IF(AND(U44=0,Nastavení!$B$5="NE"), 1+SUMPRODUCT(--($A$7:$A$107&lt;&gt;""),--(T$7:$T$107=$T44), --($B44 &lt; $B$7:$B$107)), SUM($C44:$L44)),"")</f>
        <v>24</v>
      </c>
      <c r="N44" s="16">
        <f>IF($A44&lt;&gt;"", SUMPRODUCT(--($T$7:$T$107=$T44),--($M$7:$M$107=$M44), --('Evidence střelců a nástřel'!$Q44 &lt; 'Evidence střelců a nástřel'!$Q$7:$Q$107)), "")</f>
        <v>0</v>
      </c>
      <c r="O44" s="16">
        <f t="shared" si="2"/>
        <v>24</v>
      </c>
      <c r="P44" s="16">
        <f>IF($A44&lt;&gt;"", IF(ISNA(VLOOKUP($T44,Nastavení!$B$10:$D$22,3,FALSE)),$O44,  $O44 + VLOOKUP('Evidence střelců a nástřel'!$C44,Nastavení!$B$10:$D$22,3,FALSE)), "")</f>
        <v>24</v>
      </c>
      <c r="Q44" s="16">
        <f>IF($A44 &lt;&gt;"", COUNTIF($P$7:$P44, $P44) -1, "")</f>
        <v>0</v>
      </c>
      <c r="R44" s="16">
        <f t="shared" si="4"/>
        <v>24</v>
      </c>
      <c r="S44" s="16">
        <f>IF($A44&lt;&gt;"",  SUMPRODUCT(--('Evidence střelců a nástřel'!$A$7:$A$107&lt;&gt;""),--($T$7:$T$107&lt;&gt;"MZ"),--($T$7:$T$107=$T44),--('Evidence střelců a nástřel'!$S$7:$S$107='Evidence střelců a nástřel'!$S44)),"")</f>
        <v>1</v>
      </c>
      <c r="T44" s="16">
        <f>IF( $A44&lt;&gt;"",IF(Nastavení!$B$4="NE", 'Evidence střelců a nástřel'!$C44,""),"")</f>
        <v>0</v>
      </c>
      <c r="U44" s="16">
        <f>IF($A44&lt;&gt;"", IF(OR('Evidence střelců a nástřel'!$P44="",Nastavení!$B$5="ANO"),1,0),"")</f>
        <v>1</v>
      </c>
    </row>
    <row r="45" spans="1:21">
      <c r="A45" s="16">
        <f>'Evidence střelců a nástřel'!$A45</f>
        <v>39</v>
      </c>
      <c r="B45" s="16">
        <f>IF($A45&lt;&gt;"", SUM('Evidence střelců a nástřel'!$F45:$O45)  +  IF(Nastavení!$B$5 = "NE", 'Evidence střelců a nástřel'!$P45, 0),"")</f>
        <v>31</v>
      </c>
      <c r="C45" s="16">
        <f t="shared" si="3"/>
        <v>36</v>
      </c>
      <c r="D45" s="16">
        <f>IF($A45&lt;&gt;"", SUMPRODUCT(--($U$7:$U$107=1), --($T$7:$T$107=$T45), --($C45=$C$7:$C$107), --('Evidence střelců a nástřel'!$O45 &lt; 'Evidence střelců a nástřel'!$O$7:$O$107)), "")</f>
        <v>0</v>
      </c>
      <c r="E45" s="16">
        <f>IF($A45&lt;&gt;"",SUMPRODUCT(--($U$7:$U$107=1),--($T$7:$T$107=$T45),  --($C45=$C$7:$C$107), --($D45=$D$7:$D$107),--('Evidence střelců a nástřel'!$N45 &lt; 'Evidence střelců a nástřel'!$N$7:$N$107)),"")</f>
        <v>0</v>
      </c>
      <c r="F45" s="16">
        <f>IF($A45&lt;&gt;"",SUMPRODUCT(--($U$7:$U$107=1),--($T$7:$T$107=$T45), --($C45=$C$7:$C$107), --($D45=$D$7:$D$107),  --($E45=$E$7:$E$107), --('Evidence střelců a nástřel'!$M45 &lt; 'Evidence střelců a nástřel'!$M$7:$M$107)),"")</f>
        <v>0</v>
      </c>
      <c r="G45" s="16">
        <f>IF($A45&lt;&gt;"",SUMPRODUCT(--($U$7:$U$107=1),--($T$7:$T$107=$T45), --($C45=$C$7:$C$107), --($D45=$D$7:$D$107),  --($E45=$E$7:$E$107),--($F45=$F$7:$F$107), --('Evidence střelců a nástřel'!$L45 &lt; 'Evidence střelců a nástřel'!$L$7:$L$107)),"")</f>
        <v>0</v>
      </c>
      <c r="H45" s="16">
        <f>IF($A45&lt;&gt;"",SUMPRODUCT(--($U$7:$U$107=1),--($T$7:$T$107=$T45), --($C45=$C$7:$C$107), --($D45=$D$7:$D$107),  --($E45=$E$7:$E$107), --($F45=$F$7:$F$107), --($G45=$G$7:$G$107), --('Evidence střelců a nástřel'!$K45 &lt; 'Evidence střelců a nástřel'!$K$7:$K$107)),"")</f>
        <v>0</v>
      </c>
      <c r="I45" s="16">
        <f>IF($A45&lt;&gt;"",SUMPRODUCT(--($U$7:$U$107=1),--($T$7:$T$107=$T45),  --($C45=$C$7:$C$107), --($D45=$D$7:$D$107),  --($E45=$E$7:$E$107), --($F45=$F$7:$F$107), --($G45=$G$7:$G$107),  --($H45=$H$7:$H$107), --('Evidence střelců a nástřel'!$J45 &lt; 'Evidence střelců a nástřel'!$J$7:$J$107)),"")</f>
        <v>0</v>
      </c>
      <c r="J45" s="16">
        <f>IF($A45&lt;&gt;"",SUMPRODUCT(--($U$7:$U$107=1),--($T$7:$T$107=$T45),   --($C45=$C$7:$C$107), --($D45=$D$7:$D$107),  --($E45=$E$7:$E$107), --($F45=$F$7:$F$107), --($G45=$G$7:$G$107),  --($H45=$H$7:$H$107), --($I45=$I$7:$I$107), --('Evidence střelců a nástřel'!$I45 &lt; 'Evidence střelců a nástřel'!$I$7:$I$107)),"")</f>
        <v>0</v>
      </c>
      <c r="K45" s="16">
        <f>IF($A45&lt;&gt;"",SUMPRODUCT(--($U$7:$U$107=1),--($T$7:$T$107=$T45),  --($C45=$C$7:$C$107), --($D45=$D$7:$D$107),  --($E45=$E$7:$E$107), --($F45=$F$7:$F$107), --($G45=$G$7:$G$107),  --($H45=$H$7:$H$107), --($I45=$I$7:$I$107), --($J45=$J$7:$J$107), --('Evidence střelců a nástřel'!$H45 &lt; 'Evidence střelců a nástřel'!$H$7:$H$107)),"")</f>
        <v>0</v>
      </c>
      <c r="L45" s="16">
        <f>IF($A45&lt;&gt;"",SUMPRODUCT(--($U$7:$U$107=1),--($T$7:$T$107=$T45),   --($C45=$C$7:$C$107), --($D45=$D$7:$D$107),  --($E45=$E$7:$E$107), --($F45=$F$7:$F$107), --($G45=$G$7:$G$107),  --($H45=$H$7:$H$107), --($I45=$I$7:$I$107), --($J45=$J$7:$J$107), --($K45=$K$7:$K$107), --('Evidence střelců a nástřel'!$G45 &lt; 'Evidence střelců a nástřel'!$G$7:$G$107)),"")</f>
        <v>0</v>
      </c>
      <c r="M45" s="16">
        <f>IF($A45&lt;&gt;"",IF(AND(U45=0,Nastavení!$B$5="NE"), 1+SUMPRODUCT(--($A$7:$A$107&lt;&gt;""),--(T$7:$T$107=$T45), --($B45 &lt; $B$7:$B$107)), SUM($C45:$L45)),"")</f>
        <v>36</v>
      </c>
      <c r="N45" s="16">
        <f>IF($A45&lt;&gt;"", SUMPRODUCT(--($T$7:$T$107=$T45),--($M$7:$M$107=$M45), --('Evidence střelců a nástřel'!$Q45 &lt; 'Evidence střelců a nástřel'!$Q$7:$Q$107)), "")</f>
        <v>0</v>
      </c>
      <c r="O45" s="16">
        <f t="shared" si="2"/>
        <v>36</v>
      </c>
      <c r="P45" s="16">
        <f>IF($A45&lt;&gt;"", IF(ISNA(VLOOKUP($T45,Nastavení!$B$10:$D$22,3,FALSE)),$O45,  $O45 + VLOOKUP('Evidence střelců a nástřel'!$C45,Nastavení!$B$10:$D$22,3,FALSE)), "")</f>
        <v>36</v>
      </c>
      <c r="Q45" s="16">
        <f>IF($A45 &lt;&gt;"", COUNTIF($P$7:$P45, $P45) -1, "")</f>
        <v>0</v>
      </c>
      <c r="R45" s="16">
        <f t="shared" si="4"/>
        <v>36</v>
      </c>
      <c r="S45" s="16">
        <f>IF($A45&lt;&gt;"",  SUMPRODUCT(--('Evidence střelců a nástřel'!$A$7:$A$107&lt;&gt;""),--($T$7:$T$107&lt;&gt;"MZ"),--($T$7:$T$107=$T45),--('Evidence střelců a nástřel'!$S$7:$S$107='Evidence střelců a nástřel'!$S45)),"")</f>
        <v>1</v>
      </c>
      <c r="T45" s="16">
        <f>IF( $A45&lt;&gt;"",IF(Nastavení!$B$4="NE", 'Evidence střelců a nástřel'!$C45,""),"")</f>
        <v>0</v>
      </c>
      <c r="U45" s="16">
        <f>IF($A45&lt;&gt;"", IF(OR('Evidence střelců a nástřel'!$P45="",Nastavení!$B$5="ANO"),1,0),"")</f>
        <v>1</v>
      </c>
    </row>
    <row r="46" spans="1:21">
      <c r="A46" s="16">
        <f>'Evidence střelců a nástřel'!$A46</f>
        <v>40</v>
      </c>
      <c r="B46" s="16">
        <f>IF($A46&lt;&gt;"", SUM('Evidence střelců a nástřel'!$F46:$O46)  +  IF(Nastavení!$B$5 = "NE", 'Evidence střelců a nástřel'!$P46, 0),"")</f>
        <v>40</v>
      </c>
      <c r="C46" s="16">
        <f t="shared" si="3"/>
        <v>25</v>
      </c>
      <c r="D46" s="16">
        <f>IF($A46&lt;&gt;"", SUMPRODUCT(--($U$7:$U$107=1), --($T$7:$T$107=$T46), --($C46=$C$7:$C$107), --('Evidence střelců a nástřel'!$O46 &lt; 'Evidence střelců a nástřel'!$O$7:$O$107)), "")</f>
        <v>1</v>
      </c>
      <c r="E46" s="16">
        <f>IF($A46&lt;&gt;"",SUMPRODUCT(--($U$7:$U$107=1),--($T$7:$T$107=$T46),  --($C46=$C$7:$C$107), --($D46=$D$7:$D$107),--('Evidence střelců a nástřel'!$N46 &lt; 'Evidence střelců a nástřel'!$N$7:$N$107)),"")</f>
        <v>0</v>
      </c>
      <c r="F46" s="16">
        <f>IF($A46&lt;&gt;"",SUMPRODUCT(--($U$7:$U$107=1),--($T$7:$T$107=$T46), --($C46=$C$7:$C$107), --($D46=$D$7:$D$107),  --($E46=$E$7:$E$107), --('Evidence střelců a nástřel'!$M46 &lt; 'Evidence střelců a nástřel'!$M$7:$M$107)),"")</f>
        <v>0</v>
      </c>
      <c r="G46" s="16">
        <f>IF($A46&lt;&gt;"",SUMPRODUCT(--($U$7:$U$107=1),--($T$7:$T$107=$T46), --($C46=$C$7:$C$107), --($D46=$D$7:$D$107),  --($E46=$E$7:$E$107),--($F46=$F$7:$F$107), --('Evidence střelců a nástřel'!$L46 &lt; 'Evidence střelců a nástřel'!$L$7:$L$107)),"")</f>
        <v>0</v>
      </c>
      <c r="H46" s="16">
        <f>IF($A46&lt;&gt;"",SUMPRODUCT(--($U$7:$U$107=1),--($T$7:$T$107=$T46), --($C46=$C$7:$C$107), --($D46=$D$7:$D$107),  --($E46=$E$7:$E$107), --($F46=$F$7:$F$107), --($G46=$G$7:$G$107), --('Evidence střelců a nástřel'!$K46 &lt; 'Evidence střelců a nástřel'!$K$7:$K$107)),"")</f>
        <v>0</v>
      </c>
      <c r="I46" s="16">
        <f>IF($A46&lt;&gt;"",SUMPRODUCT(--($U$7:$U$107=1),--($T$7:$T$107=$T46),  --($C46=$C$7:$C$107), --($D46=$D$7:$D$107),  --($E46=$E$7:$E$107), --($F46=$F$7:$F$107), --($G46=$G$7:$G$107),  --($H46=$H$7:$H$107), --('Evidence střelců a nástřel'!$J46 &lt; 'Evidence střelců a nástřel'!$J$7:$J$107)),"")</f>
        <v>0</v>
      </c>
      <c r="J46" s="16">
        <f>IF($A46&lt;&gt;"",SUMPRODUCT(--($U$7:$U$107=1),--($T$7:$T$107=$T46),   --($C46=$C$7:$C$107), --($D46=$D$7:$D$107),  --($E46=$E$7:$E$107), --($F46=$F$7:$F$107), --($G46=$G$7:$G$107),  --($H46=$H$7:$H$107), --($I46=$I$7:$I$107), --('Evidence střelců a nástřel'!$I46 &lt; 'Evidence střelců a nástřel'!$I$7:$I$107)),"")</f>
        <v>0</v>
      </c>
      <c r="K46" s="16">
        <f>IF($A46&lt;&gt;"",SUMPRODUCT(--($U$7:$U$107=1),--($T$7:$T$107=$T46),  --($C46=$C$7:$C$107), --($D46=$D$7:$D$107),  --($E46=$E$7:$E$107), --($F46=$F$7:$F$107), --($G46=$G$7:$G$107),  --($H46=$H$7:$H$107), --($I46=$I$7:$I$107), --($J46=$J$7:$J$107), --('Evidence střelců a nástřel'!$H46 &lt; 'Evidence střelců a nástřel'!$H$7:$H$107)),"")</f>
        <v>0</v>
      </c>
      <c r="L46" s="16">
        <f>IF($A46&lt;&gt;"",SUMPRODUCT(--($U$7:$U$107=1),--($T$7:$T$107=$T46),   --($C46=$C$7:$C$107), --($D46=$D$7:$D$107),  --($E46=$E$7:$E$107), --($F46=$F$7:$F$107), --($G46=$G$7:$G$107),  --($H46=$H$7:$H$107), --($I46=$I$7:$I$107), --($J46=$J$7:$J$107), --($K46=$K$7:$K$107), --('Evidence střelců a nástřel'!$G46 &lt; 'Evidence střelců a nástřel'!$G$7:$G$107)),"")</f>
        <v>0</v>
      </c>
      <c r="M46" s="16">
        <f>IF($A46&lt;&gt;"",IF(AND(U46=0,Nastavení!$B$5="NE"), 1+SUMPRODUCT(--($A$7:$A$107&lt;&gt;""),--(T$7:$T$107=$T46), --($B46 &lt; $B$7:$B$107)), SUM($C46:$L46)),"")</f>
        <v>26</v>
      </c>
      <c r="N46" s="16">
        <f>IF($A46&lt;&gt;"", SUMPRODUCT(--($T$7:$T$107=$T46),--($M$7:$M$107=$M46), --('Evidence střelců a nástřel'!$Q46 &lt; 'Evidence střelců a nástřel'!$Q$7:$Q$107)), "")</f>
        <v>0</v>
      </c>
      <c r="O46" s="16">
        <f t="shared" si="2"/>
        <v>26</v>
      </c>
      <c r="P46" s="16">
        <f>IF($A46&lt;&gt;"", IF(ISNA(VLOOKUP($T46,Nastavení!$B$10:$D$22,3,FALSE)),$O46,  $O46 + VLOOKUP('Evidence střelců a nástřel'!$C46,Nastavení!$B$10:$D$22,3,FALSE)), "")</f>
        <v>26</v>
      </c>
      <c r="Q46" s="16">
        <f>IF($A46 &lt;&gt;"", COUNTIF($P$7:$P46, $P46) -1, "")</f>
        <v>0</v>
      </c>
      <c r="R46" s="16">
        <f t="shared" si="4"/>
        <v>26</v>
      </c>
      <c r="S46" s="16">
        <f>IF($A46&lt;&gt;"",  SUMPRODUCT(--('Evidence střelců a nástřel'!$A$7:$A$107&lt;&gt;""),--($T$7:$T$107&lt;&gt;"MZ"),--($T$7:$T$107=$T46),--('Evidence střelců a nástřel'!$S$7:$S$107='Evidence střelců a nástřel'!$S46)),"")</f>
        <v>1</v>
      </c>
      <c r="T46" s="16">
        <f>IF( $A46&lt;&gt;"",IF(Nastavení!$B$4="NE", 'Evidence střelců a nástřel'!$C46,""),"")</f>
        <v>0</v>
      </c>
      <c r="U46" s="16">
        <f>IF($A46&lt;&gt;"", IF(OR('Evidence střelců a nástřel'!$P46="",Nastavení!$B$5="ANO"),1,0),"")</f>
        <v>1</v>
      </c>
    </row>
    <row r="47" spans="1:21">
      <c r="A47" s="16">
        <f>'Evidence střelců a nástřel'!$A47</f>
        <v>41</v>
      </c>
      <c r="B47" s="16">
        <f>IF($A47&lt;&gt;"", SUM('Evidence střelců a nástřel'!$F47:$O47)  +  IF(Nastavení!$B$5 = "NE", 'Evidence střelců a nástřel'!$P47, 0),"")</f>
        <v>49</v>
      </c>
      <c r="C47" s="16">
        <f t="shared" si="3"/>
        <v>9</v>
      </c>
      <c r="D47" s="16">
        <f>IF($A47&lt;&gt;"", SUMPRODUCT(--($U$7:$U$107=1), --($T$7:$T$107=$T47), --($C47=$C$7:$C$107), --('Evidence střelců a nástřel'!$O47 &lt; 'Evidence střelců a nástřel'!$O$7:$O$107)), "")</f>
        <v>2</v>
      </c>
      <c r="E47" s="16">
        <f>IF($A47&lt;&gt;"",SUMPRODUCT(--($U$7:$U$107=1),--($T$7:$T$107=$T47),  --($C47=$C$7:$C$107), --($D47=$D$7:$D$107),--('Evidence střelců a nástřel'!$N47 &lt; 'Evidence střelců a nástřel'!$N$7:$N$107)),"")</f>
        <v>0</v>
      </c>
      <c r="F47" s="16">
        <f>IF($A47&lt;&gt;"",SUMPRODUCT(--($U$7:$U$107=1),--($T$7:$T$107=$T47), --($C47=$C$7:$C$107), --($D47=$D$7:$D$107),  --($E47=$E$7:$E$107), --('Evidence střelců a nástřel'!$M47 &lt; 'Evidence střelců a nástřel'!$M$7:$M$107)),"")</f>
        <v>0</v>
      </c>
      <c r="G47" s="16">
        <f>IF($A47&lt;&gt;"",SUMPRODUCT(--($U$7:$U$107=1),--($T$7:$T$107=$T47), --($C47=$C$7:$C$107), --($D47=$D$7:$D$107),  --($E47=$E$7:$E$107),--($F47=$F$7:$F$107), --('Evidence střelců a nástřel'!$L47 &lt; 'Evidence střelců a nástřel'!$L$7:$L$107)),"")</f>
        <v>0</v>
      </c>
      <c r="H47" s="16">
        <f>IF($A47&lt;&gt;"",SUMPRODUCT(--($U$7:$U$107=1),--($T$7:$T$107=$T47), --($C47=$C$7:$C$107), --($D47=$D$7:$D$107),  --($E47=$E$7:$E$107), --($F47=$F$7:$F$107), --($G47=$G$7:$G$107), --('Evidence střelců a nástřel'!$K47 &lt; 'Evidence střelců a nástřel'!$K$7:$K$107)),"")</f>
        <v>0</v>
      </c>
      <c r="I47" s="16">
        <f>IF($A47&lt;&gt;"",SUMPRODUCT(--($U$7:$U$107=1),--($T$7:$T$107=$T47),  --($C47=$C$7:$C$107), --($D47=$D$7:$D$107),  --($E47=$E$7:$E$107), --($F47=$F$7:$F$107), --($G47=$G$7:$G$107),  --($H47=$H$7:$H$107), --('Evidence střelců a nástřel'!$J47 &lt; 'Evidence střelců a nástřel'!$J$7:$J$107)),"")</f>
        <v>0</v>
      </c>
      <c r="J47" s="16">
        <f>IF($A47&lt;&gt;"",SUMPRODUCT(--($U$7:$U$107=1),--($T$7:$T$107=$T47),   --($C47=$C$7:$C$107), --($D47=$D$7:$D$107),  --($E47=$E$7:$E$107), --($F47=$F$7:$F$107), --($G47=$G$7:$G$107),  --($H47=$H$7:$H$107), --($I47=$I$7:$I$107), --('Evidence střelců a nástřel'!$I47 &lt; 'Evidence střelců a nástřel'!$I$7:$I$107)),"")</f>
        <v>0</v>
      </c>
      <c r="K47" s="16">
        <f>IF($A47&lt;&gt;"",SUMPRODUCT(--($U$7:$U$107=1),--($T$7:$T$107=$T47),  --($C47=$C$7:$C$107), --($D47=$D$7:$D$107),  --($E47=$E$7:$E$107), --($F47=$F$7:$F$107), --($G47=$G$7:$G$107),  --($H47=$H$7:$H$107), --($I47=$I$7:$I$107), --($J47=$J$7:$J$107), --('Evidence střelců a nástřel'!$H47 &lt; 'Evidence střelců a nástřel'!$H$7:$H$107)),"")</f>
        <v>0</v>
      </c>
      <c r="L47" s="16">
        <f>IF($A47&lt;&gt;"",SUMPRODUCT(--($U$7:$U$107=1),--($T$7:$T$107=$T47),   --($C47=$C$7:$C$107), --($D47=$D$7:$D$107),  --($E47=$E$7:$E$107), --($F47=$F$7:$F$107), --($G47=$G$7:$G$107),  --($H47=$H$7:$H$107), --($I47=$I$7:$I$107), --($J47=$J$7:$J$107), --($K47=$K$7:$K$107), --('Evidence střelců a nástřel'!$G47 &lt; 'Evidence střelců a nástřel'!$G$7:$G$107)),"")</f>
        <v>0</v>
      </c>
      <c r="M47" s="16">
        <f>IF($A47&lt;&gt;"",IF(AND(U47=0,Nastavení!$B$5="NE"), 1+SUMPRODUCT(--($A$7:$A$107&lt;&gt;""),--(T$7:$T$107=$T47), --($B47 &lt; $B$7:$B$107)), SUM($C47:$L47)),"")</f>
        <v>11</v>
      </c>
      <c r="N47" s="16">
        <f>IF($A47&lt;&gt;"", SUMPRODUCT(--($T$7:$T$107=$T47),--($M$7:$M$107=$M47), --('Evidence střelců a nástřel'!$Q47 &lt; 'Evidence střelců a nástřel'!$Q$7:$Q$107)), "")</f>
        <v>0</v>
      </c>
      <c r="O47" s="16">
        <f t="shared" si="2"/>
        <v>11</v>
      </c>
      <c r="P47" s="16">
        <f>IF($A47&lt;&gt;"", IF(ISNA(VLOOKUP($T47,Nastavení!$B$10:$D$22,3,FALSE)),$O47,  $O47 + VLOOKUP('Evidence střelců a nástřel'!$C47,Nastavení!$B$10:$D$22,3,FALSE)), "")</f>
        <v>11</v>
      </c>
      <c r="Q47" s="16">
        <f>IF($A47 &lt;&gt;"", COUNTIF($P$7:$P47, $P47) -1, "")</f>
        <v>0</v>
      </c>
      <c r="R47" s="16">
        <f t="shared" si="4"/>
        <v>11</v>
      </c>
      <c r="S47" s="16">
        <f>IF($A47&lt;&gt;"",  SUMPRODUCT(--('Evidence střelců a nástřel'!$A$7:$A$107&lt;&gt;""),--($T$7:$T$107&lt;&gt;"MZ"),--($T$7:$T$107=$T47),--('Evidence střelců a nástřel'!$S$7:$S$107='Evidence střelců a nástřel'!$S47)),"")</f>
        <v>1</v>
      </c>
      <c r="T47" s="16">
        <f>IF( $A47&lt;&gt;"",IF(Nastavení!$B$4="NE", 'Evidence střelců a nástřel'!$C47,""),"")</f>
        <v>0</v>
      </c>
      <c r="U47" s="16">
        <f>IF($A47&lt;&gt;"", IF(OR('Evidence střelců a nástřel'!$P47="",Nastavení!$B$5="ANO"),1,0),"")</f>
        <v>1</v>
      </c>
    </row>
    <row r="48" spans="1:21">
      <c r="A48" s="16" t="str">
        <f>'Evidence střelců a nástřel'!$A48</f>
        <v/>
      </c>
      <c r="B48" s="16" t="str">
        <f>IF($A48&lt;&gt;"", SUM('Evidence střelců a nástřel'!$F48:$O48)  +  IF(Nastavení!$B$5 = "NE", 'Evidence střelců a nástřel'!$P48, 0),"")</f>
        <v/>
      </c>
      <c r="C48" s="16" t="str">
        <f t="shared" si="3"/>
        <v/>
      </c>
      <c r="D48" s="16" t="str">
        <f>IF($A48&lt;&gt;"", SUMPRODUCT(--($U$7:$U$107=1), --($T$7:$T$107=$T48), --($C48=$C$7:$C$107), --('Evidence střelců a nástřel'!$O48 &lt; 'Evidence střelců a nástřel'!$O$7:$O$107)), "")</f>
        <v/>
      </c>
      <c r="E48" s="16" t="str">
        <f>IF($A48&lt;&gt;"",SUMPRODUCT(--($U$7:$U$107=1),--($T$7:$T$107=$T48),  --($C48=$C$7:$C$107), --($D48=$D$7:$D$107),--('Evidence střelců a nástřel'!$N48 &lt; 'Evidence střelců a nástřel'!$N$7:$N$107)),"")</f>
        <v/>
      </c>
      <c r="F48" s="16" t="str">
        <f>IF($A48&lt;&gt;"",SUMPRODUCT(--($U$7:$U$107=1),--($T$7:$T$107=$T48), --($C48=$C$7:$C$107), --($D48=$D$7:$D$107),  --($E48=$E$7:$E$107), --('Evidence střelců a nástřel'!$M48 &lt; 'Evidence střelců a nástřel'!$M$7:$M$107)),"")</f>
        <v/>
      </c>
      <c r="G48" s="16" t="str">
        <f>IF($A48&lt;&gt;"",SUMPRODUCT(--($U$7:$U$107=1),--($T$7:$T$107=$T48), --($C48=$C$7:$C$107), --($D48=$D$7:$D$107),  --($E48=$E$7:$E$107),--($F48=$F$7:$F$107), --('Evidence střelců a nástřel'!$L48 &lt; 'Evidence střelců a nástřel'!$L$7:$L$107)),"")</f>
        <v/>
      </c>
      <c r="H48" s="16" t="str">
        <f>IF($A48&lt;&gt;"",SUMPRODUCT(--($U$7:$U$107=1),--($T$7:$T$107=$T48), --($C48=$C$7:$C$107), --($D48=$D$7:$D$107),  --($E48=$E$7:$E$107), --($F48=$F$7:$F$107), --($G48=$G$7:$G$107), --('Evidence střelců a nástřel'!$K48 &lt; 'Evidence střelců a nástřel'!$K$7:$K$107)),"")</f>
        <v/>
      </c>
      <c r="I48" s="16" t="str">
        <f>IF($A48&lt;&gt;"",SUMPRODUCT(--($U$7:$U$107=1),--($T$7:$T$107=$T48),  --($C48=$C$7:$C$107), --($D48=$D$7:$D$107),  --($E48=$E$7:$E$107), --($F48=$F$7:$F$107), --($G48=$G$7:$G$107),  --($H48=$H$7:$H$107), --('Evidence střelců a nástřel'!$J48 &lt; 'Evidence střelců a nástřel'!$J$7:$J$107)),"")</f>
        <v/>
      </c>
      <c r="J48" s="16" t="str">
        <f>IF($A48&lt;&gt;"",SUMPRODUCT(--($U$7:$U$107=1),--($T$7:$T$107=$T48),   --($C48=$C$7:$C$107), --($D48=$D$7:$D$107),  --($E48=$E$7:$E$107), --($F48=$F$7:$F$107), --($G48=$G$7:$G$107),  --($H48=$H$7:$H$107), --($I48=$I$7:$I$107), --('Evidence střelců a nástřel'!$I48 &lt; 'Evidence střelců a nástřel'!$I$7:$I$107)),"")</f>
        <v/>
      </c>
      <c r="K48" s="16" t="str">
        <f>IF($A48&lt;&gt;"",SUMPRODUCT(--($U$7:$U$107=1),--($T$7:$T$107=$T48),  --($C48=$C$7:$C$107), --($D48=$D$7:$D$107),  --($E48=$E$7:$E$107), --($F48=$F$7:$F$107), --($G48=$G$7:$G$107),  --($H48=$H$7:$H$107), --($I48=$I$7:$I$107), --($J48=$J$7:$J$107), --('Evidence střelců a nástřel'!$H48 &lt; 'Evidence střelců a nástřel'!$H$7:$H$107)),"")</f>
        <v/>
      </c>
      <c r="L48" s="16" t="str">
        <f>IF($A48&lt;&gt;"",SUMPRODUCT(--($U$7:$U$107=1),--($T$7:$T$107=$T48),   --($C48=$C$7:$C$107), --($D48=$D$7:$D$107),  --($E48=$E$7:$E$107), --($F48=$F$7:$F$107), --($G48=$G$7:$G$107),  --($H48=$H$7:$H$107), --($I48=$I$7:$I$107), --($J48=$J$7:$J$107), --($K48=$K$7:$K$107), --('Evidence střelců a nástřel'!$G48 &lt; 'Evidence střelců a nástřel'!$G$7:$G$107)),"")</f>
        <v/>
      </c>
      <c r="M48" s="16" t="str">
        <f>IF($A48&lt;&gt;"",IF(AND(U48=0,Nastavení!$B$5="NE"), 1+SUMPRODUCT(--($A$7:$A$107&lt;&gt;""),--(T$7:$T$107=$T48), --($B48 &lt; $B$7:$B$107)), SUM($C48:$L48)),"")</f>
        <v/>
      </c>
      <c r="N48" s="16" t="str">
        <f>IF($A48&lt;&gt;"", SUMPRODUCT(--($T$7:$T$107=$T48),--($M$7:$M$107=$M48), --('Evidence střelců a nástřel'!$Q48 &lt; 'Evidence střelců a nástřel'!$Q$7:$Q$107)), "")</f>
        <v/>
      </c>
      <c r="O48" s="16" t="str">
        <f t="shared" si="2"/>
        <v/>
      </c>
      <c r="P48" s="16" t="str">
        <f>IF($A48&lt;&gt;"", IF(ISNA(VLOOKUP($T48,Nastavení!$B$10:$D$22,3,FALSE)),$O48,  $O48 + VLOOKUP('Evidence střelců a nástřel'!$C48,Nastavení!$B$10:$D$22,3,FALSE)), "")</f>
        <v/>
      </c>
      <c r="Q48" s="16" t="str">
        <f>IF($A48 &lt;&gt;"", COUNTIF($P$7:$P48, $P48) -1, "")</f>
        <v/>
      </c>
      <c r="R48" s="16" t="str">
        <f t="shared" si="4"/>
        <v/>
      </c>
      <c r="S48" s="16" t="str">
        <f>IF($A48&lt;&gt;"",  SUMPRODUCT(--('Evidence střelců a nástřel'!$A$7:$A$107&lt;&gt;""),--($T$7:$T$107&lt;&gt;"MZ"),--($T$7:$T$107=$T48),--('Evidence střelců a nástřel'!$S$7:$S$107='Evidence střelců a nástřel'!$S48)),"")</f>
        <v/>
      </c>
      <c r="T48" s="16" t="str">
        <f>IF( $A48&lt;&gt;"",IF(Nastavení!$B$4="NE", 'Evidence střelců a nástřel'!$C48,""),"")</f>
        <v/>
      </c>
      <c r="U48" s="16" t="str">
        <f>IF($A48&lt;&gt;"", IF(OR('Evidence střelců a nástřel'!$P48="",Nastavení!$B$5="ANO"),1,0),"")</f>
        <v/>
      </c>
    </row>
    <row r="49" spans="1:21">
      <c r="A49" s="16" t="str">
        <f>'Evidence střelců a nástřel'!$A49</f>
        <v/>
      </c>
      <c r="B49" s="16" t="str">
        <f>IF($A49&lt;&gt;"", SUM('Evidence střelců a nástřel'!$F49:$O49)  +  IF(Nastavení!$B$5 = "NE", 'Evidence střelců a nástřel'!$P49, 0),"")</f>
        <v/>
      </c>
      <c r="C49" s="16" t="str">
        <f t="shared" si="3"/>
        <v/>
      </c>
      <c r="D49" s="16" t="str">
        <f>IF($A49&lt;&gt;"", SUMPRODUCT(--($U$7:$U$107=1), --($T$7:$T$107=$T49), --($C49=$C$7:$C$107), --('Evidence střelců a nástřel'!$O49 &lt; 'Evidence střelců a nástřel'!$O$7:$O$107)), "")</f>
        <v/>
      </c>
      <c r="E49" s="16" t="str">
        <f>IF($A49&lt;&gt;"",SUMPRODUCT(--($U$7:$U$107=1),--($T$7:$T$107=$T49),  --($C49=$C$7:$C$107), --($D49=$D$7:$D$107),--('Evidence střelců a nástřel'!$N49 &lt; 'Evidence střelců a nástřel'!$N$7:$N$107)),"")</f>
        <v/>
      </c>
      <c r="F49" s="16" t="str">
        <f>IF($A49&lt;&gt;"",SUMPRODUCT(--($U$7:$U$107=1),--($T$7:$T$107=$T49), --($C49=$C$7:$C$107), --($D49=$D$7:$D$107),  --($E49=$E$7:$E$107), --('Evidence střelců a nástřel'!$M49 &lt; 'Evidence střelců a nástřel'!$M$7:$M$107)),"")</f>
        <v/>
      </c>
      <c r="G49" s="16" t="str">
        <f>IF($A49&lt;&gt;"",SUMPRODUCT(--($U$7:$U$107=1),--($T$7:$T$107=$T49), --($C49=$C$7:$C$107), --($D49=$D$7:$D$107),  --($E49=$E$7:$E$107),--($F49=$F$7:$F$107), --('Evidence střelců a nástřel'!$L49 &lt; 'Evidence střelců a nástřel'!$L$7:$L$107)),"")</f>
        <v/>
      </c>
      <c r="H49" s="16" t="str">
        <f>IF($A49&lt;&gt;"",SUMPRODUCT(--($U$7:$U$107=1),--($T$7:$T$107=$T49), --($C49=$C$7:$C$107), --($D49=$D$7:$D$107),  --($E49=$E$7:$E$107), --($F49=$F$7:$F$107), --($G49=$G$7:$G$107), --('Evidence střelců a nástřel'!$K49 &lt; 'Evidence střelců a nástřel'!$K$7:$K$107)),"")</f>
        <v/>
      </c>
      <c r="I49" s="16" t="str">
        <f>IF($A49&lt;&gt;"",SUMPRODUCT(--($U$7:$U$107=1),--($T$7:$T$107=$T49),  --($C49=$C$7:$C$107), --($D49=$D$7:$D$107),  --($E49=$E$7:$E$107), --($F49=$F$7:$F$107), --($G49=$G$7:$G$107),  --($H49=$H$7:$H$107), --('Evidence střelců a nástřel'!$J49 &lt; 'Evidence střelců a nástřel'!$J$7:$J$107)),"")</f>
        <v/>
      </c>
      <c r="J49" s="16" t="str">
        <f>IF($A49&lt;&gt;"",SUMPRODUCT(--($U$7:$U$107=1),--($T$7:$T$107=$T49),   --($C49=$C$7:$C$107), --($D49=$D$7:$D$107),  --($E49=$E$7:$E$107), --($F49=$F$7:$F$107), --($G49=$G$7:$G$107),  --($H49=$H$7:$H$107), --($I49=$I$7:$I$107), --('Evidence střelců a nástřel'!$I49 &lt; 'Evidence střelců a nástřel'!$I$7:$I$107)),"")</f>
        <v/>
      </c>
      <c r="K49" s="16" t="str">
        <f>IF($A49&lt;&gt;"",SUMPRODUCT(--($U$7:$U$107=1),--($T$7:$T$107=$T49),  --($C49=$C$7:$C$107), --($D49=$D$7:$D$107),  --($E49=$E$7:$E$107), --($F49=$F$7:$F$107), --($G49=$G$7:$G$107),  --($H49=$H$7:$H$107), --($I49=$I$7:$I$107), --($J49=$J$7:$J$107), --('Evidence střelců a nástřel'!$H49 &lt; 'Evidence střelců a nástřel'!$H$7:$H$107)),"")</f>
        <v/>
      </c>
      <c r="L49" s="16" t="str">
        <f>IF($A49&lt;&gt;"",SUMPRODUCT(--($U$7:$U$107=1),--($T$7:$T$107=$T49),   --($C49=$C$7:$C$107), --($D49=$D$7:$D$107),  --($E49=$E$7:$E$107), --($F49=$F$7:$F$107), --($G49=$G$7:$G$107),  --($H49=$H$7:$H$107), --($I49=$I$7:$I$107), --($J49=$J$7:$J$107), --($K49=$K$7:$K$107), --('Evidence střelců a nástřel'!$G49 &lt; 'Evidence střelců a nástřel'!$G$7:$G$107)),"")</f>
        <v/>
      </c>
      <c r="M49" s="16" t="str">
        <f>IF($A49&lt;&gt;"",IF(AND(U49=0,Nastavení!$B$5="NE"), 1+SUMPRODUCT(--($A$7:$A$107&lt;&gt;""),--(T$7:$T$107=$T49), --($B49 &lt; $B$7:$B$107)), SUM($C49:$L49)),"")</f>
        <v/>
      </c>
      <c r="N49" s="16" t="str">
        <f>IF($A49&lt;&gt;"", SUMPRODUCT(--($T$7:$T$107=$T49),--($M$7:$M$107=$M49), --('Evidence střelců a nástřel'!$Q49 &lt; 'Evidence střelců a nástřel'!$Q$7:$Q$107)), "")</f>
        <v/>
      </c>
      <c r="O49" s="16" t="str">
        <f t="shared" si="2"/>
        <v/>
      </c>
      <c r="P49" s="16" t="str">
        <f>IF($A49&lt;&gt;"", IF(ISNA(VLOOKUP($T49,Nastavení!$B$10:$D$22,3,FALSE)),$O49,  $O49 + VLOOKUP('Evidence střelců a nástřel'!$C49,Nastavení!$B$10:$D$22,3,FALSE)), "")</f>
        <v/>
      </c>
      <c r="Q49" s="16" t="str">
        <f>IF($A49 &lt;&gt;"", COUNTIF($P$7:$P49, $P49) -1, "")</f>
        <v/>
      </c>
      <c r="R49" s="16" t="str">
        <f t="shared" si="4"/>
        <v/>
      </c>
      <c r="S49" s="16" t="str">
        <f>IF($A49&lt;&gt;"",  SUMPRODUCT(--('Evidence střelců a nástřel'!$A$7:$A$107&lt;&gt;""),--($T$7:$T$107&lt;&gt;"MZ"),--($T$7:$T$107=$T49),--('Evidence střelců a nástřel'!$S$7:$S$107='Evidence střelců a nástřel'!$S49)),"")</f>
        <v/>
      </c>
      <c r="T49" s="16" t="str">
        <f>IF( $A49&lt;&gt;"",IF(Nastavení!$B$4="NE", 'Evidence střelců a nástřel'!$C49,""),"")</f>
        <v/>
      </c>
      <c r="U49" s="16" t="str">
        <f>IF($A49&lt;&gt;"", IF(OR('Evidence střelců a nástřel'!$P49="",Nastavení!$B$5="ANO"),1,0),"")</f>
        <v/>
      </c>
    </row>
    <row r="50" spans="1:21">
      <c r="A50" s="16" t="str">
        <f>'Evidence střelců a nástřel'!$A50</f>
        <v/>
      </c>
      <c r="B50" s="16" t="str">
        <f>IF($A50&lt;&gt;"", SUM('Evidence střelců a nástřel'!$F50:$O50)  +  IF(Nastavení!$B$5 = "NE", 'Evidence střelců a nástřel'!$P50, 0),"")</f>
        <v/>
      </c>
      <c r="C50" s="16" t="str">
        <f t="shared" si="3"/>
        <v/>
      </c>
      <c r="D50" s="16" t="str">
        <f>IF($A50&lt;&gt;"", SUMPRODUCT(--($U$7:$U$107=1), --($T$7:$T$107=$T50), --($C50=$C$7:$C$107), --('Evidence střelců a nástřel'!$O50 &lt; 'Evidence střelců a nástřel'!$O$7:$O$107)), "")</f>
        <v/>
      </c>
      <c r="E50" s="16" t="str">
        <f>IF($A50&lt;&gt;"",SUMPRODUCT(--($U$7:$U$107=1),--($T$7:$T$107=$T50),  --($C50=$C$7:$C$107), --($D50=$D$7:$D$107),--('Evidence střelců a nástřel'!$N50 &lt; 'Evidence střelců a nástřel'!$N$7:$N$107)),"")</f>
        <v/>
      </c>
      <c r="F50" s="16" t="str">
        <f>IF($A50&lt;&gt;"",SUMPRODUCT(--($U$7:$U$107=1),--($T$7:$T$107=$T50), --($C50=$C$7:$C$107), --($D50=$D$7:$D$107),  --($E50=$E$7:$E$107), --('Evidence střelců a nástřel'!$M50 &lt; 'Evidence střelců a nástřel'!$M$7:$M$107)),"")</f>
        <v/>
      </c>
      <c r="G50" s="16" t="str">
        <f>IF($A50&lt;&gt;"",SUMPRODUCT(--($U$7:$U$107=1),--($T$7:$T$107=$T50), --($C50=$C$7:$C$107), --($D50=$D$7:$D$107),  --($E50=$E$7:$E$107),--($F50=$F$7:$F$107), --('Evidence střelců a nástřel'!$L50 &lt; 'Evidence střelců a nástřel'!$L$7:$L$107)),"")</f>
        <v/>
      </c>
      <c r="H50" s="16" t="str">
        <f>IF($A50&lt;&gt;"",SUMPRODUCT(--($U$7:$U$107=1),--($T$7:$T$107=$T50), --($C50=$C$7:$C$107), --($D50=$D$7:$D$107),  --($E50=$E$7:$E$107), --($F50=$F$7:$F$107), --($G50=$G$7:$G$107), --('Evidence střelců a nástřel'!$K50 &lt; 'Evidence střelců a nástřel'!$K$7:$K$107)),"")</f>
        <v/>
      </c>
      <c r="I50" s="16" t="str">
        <f>IF($A50&lt;&gt;"",SUMPRODUCT(--($U$7:$U$107=1),--($T$7:$T$107=$T50),  --($C50=$C$7:$C$107), --($D50=$D$7:$D$107),  --($E50=$E$7:$E$107), --($F50=$F$7:$F$107), --($G50=$G$7:$G$107),  --($H50=$H$7:$H$107), --('Evidence střelců a nástřel'!$J50 &lt; 'Evidence střelců a nástřel'!$J$7:$J$107)),"")</f>
        <v/>
      </c>
      <c r="J50" s="16" t="str">
        <f>IF($A50&lt;&gt;"",SUMPRODUCT(--($U$7:$U$107=1),--($T$7:$T$107=$T50),   --($C50=$C$7:$C$107), --($D50=$D$7:$D$107),  --($E50=$E$7:$E$107), --($F50=$F$7:$F$107), --($G50=$G$7:$G$107),  --($H50=$H$7:$H$107), --($I50=$I$7:$I$107), --('Evidence střelců a nástřel'!$I50 &lt; 'Evidence střelců a nástřel'!$I$7:$I$107)),"")</f>
        <v/>
      </c>
      <c r="K50" s="16" t="str">
        <f>IF($A50&lt;&gt;"",SUMPRODUCT(--($U$7:$U$107=1),--($T$7:$T$107=$T50),  --($C50=$C$7:$C$107), --($D50=$D$7:$D$107),  --($E50=$E$7:$E$107), --($F50=$F$7:$F$107), --($G50=$G$7:$G$107),  --($H50=$H$7:$H$107), --($I50=$I$7:$I$107), --($J50=$J$7:$J$107), --('Evidence střelců a nástřel'!$H50 &lt; 'Evidence střelců a nástřel'!$H$7:$H$107)),"")</f>
        <v/>
      </c>
      <c r="L50" s="16" t="str">
        <f>IF($A50&lt;&gt;"",SUMPRODUCT(--($U$7:$U$107=1),--($T$7:$T$107=$T50),   --($C50=$C$7:$C$107), --($D50=$D$7:$D$107),  --($E50=$E$7:$E$107), --($F50=$F$7:$F$107), --($G50=$G$7:$G$107),  --($H50=$H$7:$H$107), --($I50=$I$7:$I$107), --($J50=$J$7:$J$107), --($K50=$K$7:$K$107), --('Evidence střelců a nástřel'!$G50 &lt; 'Evidence střelců a nástřel'!$G$7:$G$107)),"")</f>
        <v/>
      </c>
      <c r="M50" s="16" t="str">
        <f>IF($A50&lt;&gt;"",IF(AND(U50=0,Nastavení!$B$5="NE"), 1+SUMPRODUCT(--($A$7:$A$107&lt;&gt;""),--(T$7:$T$107=$T50), --($B50 &lt; $B$7:$B$107)), SUM($C50:$L50)),"")</f>
        <v/>
      </c>
      <c r="N50" s="16" t="str">
        <f>IF($A50&lt;&gt;"", SUMPRODUCT(--($T$7:$T$107=$T50),--($M$7:$M$107=$M50), --('Evidence střelců a nástřel'!$Q50 &lt; 'Evidence střelců a nástřel'!$Q$7:$Q$107)), "")</f>
        <v/>
      </c>
      <c r="O50" s="16" t="str">
        <f t="shared" si="2"/>
        <v/>
      </c>
      <c r="P50" s="16" t="str">
        <f>IF($A50&lt;&gt;"", IF(ISNA(VLOOKUP($T50,Nastavení!$B$10:$D$22,3,FALSE)),$O50,  $O50 + VLOOKUP('Evidence střelců a nástřel'!$C50,Nastavení!$B$10:$D$22,3,FALSE)), "")</f>
        <v/>
      </c>
      <c r="Q50" s="16" t="str">
        <f>IF($A50 &lt;&gt;"", COUNTIF($P$7:$P50, $P50) -1, "")</f>
        <v/>
      </c>
      <c r="R50" s="16" t="str">
        <f t="shared" si="4"/>
        <v/>
      </c>
      <c r="S50" s="16" t="str">
        <f>IF($A50&lt;&gt;"",  SUMPRODUCT(--('Evidence střelců a nástřel'!$A$7:$A$107&lt;&gt;""),--($T$7:$T$107&lt;&gt;"MZ"),--($T$7:$T$107=$T50),--('Evidence střelců a nástřel'!$S$7:$S$107='Evidence střelců a nástřel'!$S50)),"")</f>
        <v/>
      </c>
      <c r="T50" s="16" t="str">
        <f>IF( $A50&lt;&gt;"",IF(Nastavení!$B$4="NE", 'Evidence střelců a nástřel'!$C50,""),"")</f>
        <v/>
      </c>
      <c r="U50" s="16" t="str">
        <f>IF($A50&lt;&gt;"", IF(OR('Evidence střelců a nástřel'!$P50="",Nastavení!$B$5="ANO"),1,0),"")</f>
        <v/>
      </c>
    </row>
    <row r="51" spans="1:21">
      <c r="A51" s="16" t="str">
        <f>'Evidence střelců a nástřel'!$A51</f>
        <v/>
      </c>
      <c r="B51" s="16" t="str">
        <f>IF($A51&lt;&gt;"", SUM('Evidence střelců a nástřel'!$F51:$O51)  +  IF(Nastavení!$B$5 = "NE", 'Evidence střelců a nástřel'!$P51, 0),"")</f>
        <v/>
      </c>
      <c r="C51" s="16" t="str">
        <f t="shared" si="3"/>
        <v/>
      </c>
      <c r="D51" s="16" t="str">
        <f>IF($A51&lt;&gt;"", SUMPRODUCT(--($U$7:$U$107=1), --($T$7:$T$107=$T51), --($C51=$C$7:$C$107), --('Evidence střelců a nástřel'!$O51 &lt; 'Evidence střelců a nástřel'!$O$7:$O$107)), "")</f>
        <v/>
      </c>
      <c r="E51" s="16" t="str">
        <f>IF($A51&lt;&gt;"",SUMPRODUCT(--($U$7:$U$107=1),--($T$7:$T$107=$T51),  --($C51=$C$7:$C$107), --($D51=$D$7:$D$107),--('Evidence střelců a nástřel'!$N51 &lt; 'Evidence střelců a nástřel'!$N$7:$N$107)),"")</f>
        <v/>
      </c>
      <c r="F51" s="16" t="str">
        <f>IF($A51&lt;&gt;"",SUMPRODUCT(--($U$7:$U$107=1),--($T$7:$T$107=$T51), --($C51=$C$7:$C$107), --($D51=$D$7:$D$107),  --($E51=$E$7:$E$107), --('Evidence střelců a nástřel'!$M51 &lt; 'Evidence střelců a nástřel'!$M$7:$M$107)),"")</f>
        <v/>
      </c>
      <c r="G51" s="16" t="str">
        <f>IF($A51&lt;&gt;"",SUMPRODUCT(--($U$7:$U$107=1),--($T$7:$T$107=$T51), --($C51=$C$7:$C$107), --($D51=$D$7:$D$107),  --($E51=$E$7:$E$107),--($F51=$F$7:$F$107), --('Evidence střelců a nástřel'!$L51 &lt; 'Evidence střelců a nástřel'!$L$7:$L$107)),"")</f>
        <v/>
      </c>
      <c r="H51" s="16" t="str">
        <f>IF($A51&lt;&gt;"",SUMPRODUCT(--($U$7:$U$107=1),--($T$7:$T$107=$T51), --($C51=$C$7:$C$107), --($D51=$D$7:$D$107),  --($E51=$E$7:$E$107), --($F51=$F$7:$F$107), --($G51=$G$7:$G$107), --('Evidence střelců a nástřel'!$K51 &lt; 'Evidence střelců a nástřel'!$K$7:$K$107)),"")</f>
        <v/>
      </c>
      <c r="I51" s="16" t="str">
        <f>IF($A51&lt;&gt;"",SUMPRODUCT(--($U$7:$U$107=1),--($T$7:$T$107=$T51),  --($C51=$C$7:$C$107), --($D51=$D$7:$D$107),  --($E51=$E$7:$E$107), --($F51=$F$7:$F$107), --($G51=$G$7:$G$107),  --($H51=$H$7:$H$107), --('Evidence střelců a nástřel'!$J51 &lt; 'Evidence střelců a nástřel'!$J$7:$J$107)),"")</f>
        <v/>
      </c>
      <c r="J51" s="16" t="str">
        <f>IF($A51&lt;&gt;"",SUMPRODUCT(--($U$7:$U$107=1),--($T$7:$T$107=$T51),   --($C51=$C$7:$C$107), --($D51=$D$7:$D$107),  --($E51=$E$7:$E$107), --($F51=$F$7:$F$107), --($G51=$G$7:$G$107),  --($H51=$H$7:$H$107), --($I51=$I$7:$I$107), --('Evidence střelců a nástřel'!$I51 &lt; 'Evidence střelců a nástřel'!$I$7:$I$107)),"")</f>
        <v/>
      </c>
      <c r="K51" s="16" t="str">
        <f>IF($A51&lt;&gt;"",SUMPRODUCT(--($U$7:$U$107=1),--($T$7:$T$107=$T51),  --($C51=$C$7:$C$107), --($D51=$D$7:$D$107),  --($E51=$E$7:$E$107), --($F51=$F$7:$F$107), --($G51=$G$7:$G$107),  --($H51=$H$7:$H$107), --($I51=$I$7:$I$107), --($J51=$J$7:$J$107), --('Evidence střelců a nástřel'!$H51 &lt; 'Evidence střelců a nástřel'!$H$7:$H$107)),"")</f>
        <v/>
      </c>
      <c r="L51" s="16" t="str">
        <f>IF($A51&lt;&gt;"",SUMPRODUCT(--($U$7:$U$107=1),--($T$7:$T$107=$T51),   --($C51=$C$7:$C$107), --($D51=$D$7:$D$107),  --($E51=$E$7:$E$107), --($F51=$F$7:$F$107), --($G51=$G$7:$G$107),  --($H51=$H$7:$H$107), --($I51=$I$7:$I$107), --($J51=$J$7:$J$107), --($K51=$K$7:$K$107), --('Evidence střelců a nástřel'!$G51 &lt; 'Evidence střelců a nástřel'!$G$7:$G$107)),"")</f>
        <v/>
      </c>
      <c r="M51" s="16" t="str">
        <f>IF($A51&lt;&gt;"",IF(AND(U51=0,Nastavení!$B$5="NE"), 1+SUMPRODUCT(--($A$7:$A$107&lt;&gt;""),--(T$7:$T$107=$T51), --($B51 &lt; $B$7:$B$107)), SUM($C51:$L51)),"")</f>
        <v/>
      </c>
      <c r="N51" s="16" t="str">
        <f>IF($A51&lt;&gt;"", SUMPRODUCT(--($T$7:$T$107=$T51),--($M$7:$M$107=$M51), --('Evidence střelců a nástřel'!$Q51 &lt; 'Evidence střelců a nástřel'!$Q$7:$Q$107)), "")</f>
        <v/>
      </c>
      <c r="O51" s="16" t="str">
        <f t="shared" si="2"/>
        <v/>
      </c>
      <c r="P51" s="16" t="str">
        <f>IF($A51&lt;&gt;"", IF(ISNA(VLOOKUP($T51,Nastavení!$B$10:$D$22,3,FALSE)),$O51,  $O51 + VLOOKUP('Evidence střelců a nástřel'!$C51,Nastavení!$B$10:$D$22,3,FALSE)), "")</f>
        <v/>
      </c>
      <c r="Q51" s="16" t="str">
        <f>IF($A51 &lt;&gt;"", COUNTIF($P$7:$P51, $P51) -1, "")</f>
        <v/>
      </c>
      <c r="R51" s="16" t="str">
        <f t="shared" si="4"/>
        <v/>
      </c>
      <c r="S51" s="16" t="str">
        <f>IF($A51&lt;&gt;"",  SUMPRODUCT(--('Evidence střelců a nástřel'!$A$7:$A$107&lt;&gt;""),--($T$7:$T$107&lt;&gt;"MZ"),--($T$7:$T$107=$T51),--('Evidence střelců a nástřel'!$S$7:$S$107='Evidence střelců a nástřel'!$S51)),"")</f>
        <v/>
      </c>
      <c r="T51" s="16" t="str">
        <f>IF( $A51&lt;&gt;"",IF(Nastavení!$B$4="NE", 'Evidence střelců a nástřel'!$C51,""),"")</f>
        <v/>
      </c>
      <c r="U51" s="16" t="str">
        <f>IF($A51&lt;&gt;"", IF(OR('Evidence střelců a nástřel'!$P51="",Nastavení!$B$5="ANO"),1,0),"")</f>
        <v/>
      </c>
    </row>
    <row r="52" spans="1:21">
      <c r="A52" s="16" t="str">
        <f>'Evidence střelců a nástřel'!$A52</f>
        <v/>
      </c>
      <c r="B52" s="16" t="str">
        <f>IF($A52&lt;&gt;"", SUM('Evidence střelců a nástřel'!$F52:$O52)  +  IF(Nastavení!$B$5 = "NE", 'Evidence střelců a nástřel'!$P52, 0),"")</f>
        <v/>
      </c>
      <c r="C52" s="16" t="str">
        <f t="shared" si="3"/>
        <v/>
      </c>
      <c r="D52" s="16" t="str">
        <f>IF($A52&lt;&gt;"", SUMPRODUCT(--($U$7:$U$107=1), --($T$7:$T$107=$T52), --($C52=$C$7:$C$107), --('Evidence střelců a nástřel'!$O52 &lt; 'Evidence střelců a nástřel'!$O$7:$O$107)), "")</f>
        <v/>
      </c>
      <c r="E52" s="16" t="str">
        <f>IF($A52&lt;&gt;"",SUMPRODUCT(--($U$7:$U$107=1),--($T$7:$T$107=$T52),  --($C52=$C$7:$C$107), --($D52=$D$7:$D$107),--('Evidence střelců a nástřel'!$N52 &lt; 'Evidence střelců a nástřel'!$N$7:$N$107)),"")</f>
        <v/>
      </c>
      <c r="F52" s="16" t="str">
        <f>IF($A52&lt;&gt;"",SUMPRODUCT(--($U$7:$U$107=1),--($T$7:$T$107=$T52), --($C52=$C$7:$C$107), --($D52=$D$7:$D$107),  --($E52=$E$7:$E$107), --('Evidence střelců a nástřel'!$M52 &lt; 'Evidence střelců a nástřel'!$M$7:$M$107)),"")</f>
        <v/>
      </c>
      <c r="G52" s="16" t="str">
        <f>IF($A52&lt;&gt;"",SUMPRODUCT(--($U$7:$U$107=1),--($T$7:$T$107=$T52), --($C52=$C$7:$C$107), --($D52=$D$7:$D$107),  --($E52=$E$7:$E$107),--($F52=$F$7:$F$107), --('Evidence střelců a nástřel'!$L52 &lt; 'Evidence střelců a nástřel'!$L$7:$L$107)),"")</f>
        <v/>
      </c>
      <c r="H52" s="16" t="str">
        <f>IF($A52&lt;&gt;"",SUMPRODUCT(--($U$7:$U$107=1),--($T$7:$T$107=$T52), --($C52=$C$7:$C$107), --($D52=$D$7:$D$107),  --($E52=$E$7:$E$107), --($F52=$F$7:$F$107), --($G52=$G$7:$G$107), --('Evidence střelců a nástřel'!$K52 &lt; 'Evidence střelců a nástřel'!$K$7:$K$107)),"")</f>
        <v/>
      </c>
      <c r="I52" s="16" t="str">
        <f>IF($A52&lt;&gt;"",SUMPRODUCT(--($U$7:$U$107=1),--($T$7:$T$107=$T52),  --($C52=$C$7:$C$107), --($D52=$D$7:$D$107),  --($E52=$E$7:$E$107), --($F52=$F$7:$F$107), --($G52=$G$7:$G$107),  --($H52=$H$7:$H$107), --('Evidence střelců a nástřel'!$J52 &lt; 'Evidence střelců a nástřel'!$J$7:$J$107)),"")</f>
        <v/>
      </c>
      <c r="J52" s="16" t="str">
        <f>IF($A52&lt;&gt;"",SUMPRODUCT(--($U$7:$U$107=1),--($T$7:$T$107=$T52),   --($C52=$C$7:$C$107), --($D52=$D$7:$D$107),  --($E52=$E$7:$E$107), --($F52=$F$7:$F$107), --($G52=$G$7:$G$107),  --($H52=$H$7:$H$107), --($I52=$I$7:$I$107), --('Evidence střelců a nástřel'!$I52 &lt; 'Evidence střelců a nástřel'!$I$7:$I$107)),"")</f>
        <v/>
      </c>
      <c r="K52" s="16" t="str">
        <f>IF($A52&lt;&gt;"",SUMPRODUCT(--($U$7:$U$107=1),--($T$7:$T$107=$T52),  --($C52=$C$7:$C$107), --($D52=$D$7:$D$107),  --($E52=$E$7:$E$107), --($F52=$F$7:$F$107), --($G52=$G$7:$G$107),  --($H52=$H$7:$H$107), --($I52=$I$7:$I$107), --($J52=$J$7:$J$107), --('Evidence střelců a nástřel'!$H52 &lt; 'Evidence střelců a nástřel'!$H$7:$H$107)),"")</f>
        <v/>
      </c>
      <c r="L52" s="16" t="str">
        <f>IF($A52&lt;&gt;"",SUMPRODUCT(--($U$7:$U$107=1),--($T$7:$T$107=$T52),   --($C52=$C$7:$C$107), --($D52=$D$7:$D$107),  --($E52=$E$7:$E$107), --($F52=$F$7:$F$107), --($G52=$G$7:$G$107),  --($H52=$H$7:$H$107), --($I52=$I$7:$I$107), --($J52=$J$7:$J$107), --($K52=$K$7:$K$107), --('Evidence střelců a nástřel'!$G52 &lt; 'Evidence střelců a nástřel'!$G$7:$G$107)),"")</f>
        <v/>
      </c>
      <c r="M52" s="16" t="str">
        <f>IF($A52&lt;&gt;"",IF(AND(U52=0,Nastavení!$B$5="NE"), 1+SUMPRODUCT(--($A$7:$A$107&lt;&gt;""),--(T$7:$T$107=$T52), --($B52 &lt; $B$7:$B$107)), SUM($C52:$L52)),"")</f>
        <v/>
      </c>
      <c r="N52" s="16" t="str">
        <f>IF($A52&lt;&gt;"", SUMPRODUCT(--($T$7:$T$107=$T52),--($M$7:$M$107=$M52), --('Evidence střelců a nástřel'!$Q52 &lt; 'Evidence střelců a nástřel'!$Q$7:$Q$107)), "")</f>
        <v/>
      </c>
      <c r="O52" s="16" t="str">
        <f t="shared" si="2"/>
        <v/>
      </c>
      <c r="P52" s="16" t="str">
        <f>IF($A52&lt;&gt;"", IF(ISNA(VLOOKUP($T52,Nastavení!$B$10:$D$22,3,FALSE)),$O52,  $O52 + VLOOKUP('Evidence střelců a nástřel'!$C52,Nastavení!$B$10:$D$22,3,FALSE)), "")</f>
        <v/>
      </c>
      <c r="Q52" s="16" t="str">
        <f>IF($A52 &lt;&gt;"", COUNTIF($P$7:$P52, $P52) -1, "")</f>
        <v/>
      </c>
      <c r="R52" s="16" t="str">
        <f t="shared" si="4"/>
        <v/>
      </c>
      <c r="S52" s="16" t="str">
        <f>IF($A52&lt;&gt;"",  SUMPRODUCT(--('Evidence střelců a nástřel'!$A$7:$A$107&lt;&gt;""),--($T$7:$T$107&lt;&gt;"MZ"),--($T$7:$T$107=$T52),--('Evidence střelců a nástřel'!$S$7:$S$107='Evidence střelců a nástřel'!$S52)),"")</f>
        <v/>
      </c>
      <c r="T52" s="16" t="str">
        <f>IF( $A52&lt;&gt;"",IF(Nastavení!$B$4="NE", 'Evidence střelců a nástřel'!$C52,""),"")</f>
        <v/>
      </c>
      <c r="U52" s="16" t="str">
        <f>IF($A52&lt;&gt;"", IF(OR('Evidence střelců a nástřel'!$P52="",Nastavení!$B$5="ANO"),1,0),"")</f>
        <v/>
      </c>
    </row>
    <row r="53" spans="1:21">
      <c r="A53" s="16" t="str">
        <f>'Evidence střelců a nástřel'!$A53</f>
        <v/>
      </c>
      <c r="B53" s="16" t="str">
        <f>IF($A53&lt;&gt;"", SUM('Evidence střelců a nástřel'!$F53:$O53)  +  IF(Nastavení!$B$5 = "NE", 'Evidence střelců a nástřel'!$P53, 0),"")</f>
        <v/>
      </c>
      <c r="C53" s="16" t="str">
        <f t="shared" si="3"/>
        <v/>
      </c>
      <c r="D53" s="16" t="str">
        <f>IF($A53&lt;&gt;"", SUMPRODUCT(--($U$7:$U$107=1), --($T$7:$T$107=$T53), --($C53=$C$7:$C$107), --('Evidence střelců a nástřel'!$O53 &lt; 'Evidence střelců a nástřel'!$O$7:$O$107)), "")</f>
        <v/>
      </c>
      <c r="E53" s="16" t="str">
        <f>IF($A53&lt;&gt;"",SUMPRODUCT(--($U$7:$U$107=1),--($T$7:$T$107=$T53),  --($C53=$C$7:$C$107), --($D53=$D$7:$D$107),--('Evidence střelců a nástřel'!$N53 &lt; 'Evidence střelců a nástřel'!$N$7:$N$107)),"")</f>
        <v/>
      </c>
      <c r="F53" s="16" t="str">
        <f>IF($A53&lt;&gt;"",SUMPRODUCT(--($U$7:$U$107=1),--($T$7:$T$107=$T53), --($C53=$C$7:$C$107), --($D53=$D$7:$D$107),  --($E53=$E$7:$E$107), --('Evidence střelců a nástřel'!$M53 &lt; 'Evidence střelců a nástřel'!$M$7:$M$107)),"")</f>
        <v/>
      </c>
      <c r="G53" s="16" t="str">
        <f>IF($A53&lt;&gt;"",SUMPRODUCT(--($U$7:$U$107=1),--($T$7:$T$107=$T53), --($C53=$C$7:$C$107), --($D53=$D$7:$D$107),  --($E53=$E$7:$E$107),--($F53=$F$7:$F$107), --('Evidence střelců a nástřel'!$L53 &lt; 'Evidence střelců a nástřel'!$L$7:$L$107)),"")</f>
        <v/>
      </c>
      <c r="H53" s="16" t="str">
        <f>IF($A53&lt;&gt;"",SUMPRODUCT(--($U$7:$U$107=1),--($T$7:$T$107=$T53), --($C53=$C$7:$C$107), --($D53=$D$7:$D$107),  --($E53=$E$7:$E$107), --($F53=$F$7:$F$107), --($G53=$G$7:$G$107), --('Evidence střelců a nástřel'!$K53 &lt; 'Evidence střelců a nástřel'!$K$7:$K$107)),"")</f>
        <v/>
      </c>
      <c r="I53" s="16" t="str">
        <f>IF($A53&lt;&gt;"",SUMPRODUCT(--($U$7:$U$107=1),--($T$7:$T$107=$T53),  --($C53=$C$7:$C$107), --($D53=$D$7:$D$107),  --($E53=$E$7:$E$107), --($F53=$F$7:$F$107), --($G53=$G$7:$G$107),  --($H53=$H$7:$H$107), --('Evidence střelců a nástřel'!$J53 &lt; 'Evidence střelců a nástřel'!$J$7:$J$107)),"")</f>
        <v/>
      </c>
      <c r="J53" s="16" t="str">
        <f>IF($A53&lt;&gt;"",SUMPRODUCT(--($U$7:$U$107=1),--($T$7:$T$107=$T53),   --($C53=$C$7:$C$107), --($D53=$D$7:$D$107),  --($E53=$E$7:$E$107), --($F53=$F$7:$F$107), --($G53=$G$7:$G$107),  --($H53=$H$7:$H$107), --($I53=$I$7:$I$107), --('Evidence střelců a nástřel'!$I53 &lt; 'Evidence střelců a nástřel'!$I$7:$I$107)),"")</f>
        <v/>
      </c>
      <c r="K53" s="16" t="str">
        <f>IF($A53&lt;&gt;"",SUMPRODUCT(--($U$7:$U$107=1),--($T$7:$T$107=$T53),  --($C53=$C$7:$C$107), --($D53=$D$7:$D$107),  --($E53=$E$7:$E$107), --($F53=$F$7:$F$107), --($G53=$G$7:$G$107),  --($H53=$H$7:$H$107), --($I53=$I$7:$I$107), --($J53=$J$7:$J$107), --('Evidence střelců a nástřel'!$H53 &lt; 'Evidence střelců a nástřel'!$H$7:$H$107)),"")</f>
        <v/>
      </c>
      <c r="L53" s="16" t="str">
        <f>IF($A53&lt;&gt;"",SUMPRODUCT(--($U$7:$U$107=1),--($T$7:$T$107=$T53),   --($C53=$C$7:$C$107), --($D53=$D$7:$D$107),  --($E53=$E$7:$E$107), --($F53=$F$7:$F$107), --($G53=$G$7:$G$107),  --($H53=$H$7:$H$107), --($I53=$I$7:$I$107), --($J53=$J$7:$J$107), --($K53=$K$7:$K$107), --('Evidence střelců a nástřel'!$G53 &lt; 'Evidence střelců a nástřel'!$G$7:$G$107)),"")</f>
        <v/>
      </c>
      <c r="M53" s="16" t="str">
        <f>IF($A53&lt;&gt;"",IF(AND(U53=0,Nastavení!$B$5="NE"), 1+SUMPRODUCT(--($A$7:$A$107&lt;&gt;""),--(T$7:$T$107=$T53), --($B53 &lt; $B$7:$B$107)), SUM($C53:$L53)),"")</f>
        <v/>
      </c>
      <c r="N53" s="16" t="str">
        <f>IF($A53&lt;&gt;"", SUMPRODUCT(--($T$7:$T$107=$T53),--($M$7:$M$107=$M53), --('Evidence střelců a nástřel'!$Q53 &lt; 'Evidence střelců a nástřel'!$Q$7:$Q$107)), "")</f>
        <v/>
      </c>
      <c r="O53" s="16" t="str">
        <f t="shared" si="2"/>
        <v/>
      </c>
      <c r="P53" s="16" t="str">
        <f>IF($A53&lt;&gt;"", IF(ISNA(VLOOKUP($T53,Nastavení!$B$10:$D$22,3,FALSE)),$O53,  $O53 + VLOOKUP('Evidence střelců a nástřel'!$C53,Nastavení!$B$10:$D$22,3,FALSE)), "")</f>
        <v/>
      </c>
      <c r="Q53" s="16" t="str">
        <f>IF($A53 &lt;&gt;"", COUNTIF($P$7:$P53, $P53) -1, "")</f>
        <v/>
      </c>
      <c r="R53" s="16" t="str">
        <f t="shared" si="4"/>
        <v/>
      </c>
      <c r="S53" s="16" t="str">
        <f>IF($A53&lt;&gt;"",  SUMPRODUCT(--('Evidence střelců a nástřel'!$A$7:$A$107&lt;&gt;""),--($T$7:$T$107&lt;&gt;"MZ"),--($T$7:$T$107=$T53),--('Evidence střelců a nástřel'!$S$7:$S$107='Evidence střelců a nástřel'!$S53)),"")</f>
        <v/>
      </c>
      <c r="T53" s="16" t="str">
        <f>IF( $A53&lt;&gt;"",IF(Nastavení!$B$4="NE", 'Evidence střelců a nástřel'!$C53,""),"")</f>
        <v/>
      </c>
      <c r="U53" s="16" t="str">
        <f>IF($A53&lt;&gt;"", IF(OR('Evidence střelců a nástřel'!$P53="",Nastavení!$B$5="ANO"),1,0),"")</f>
        <v/>
      </c>
    </row>
    <row r="54" spans="1:21">
      <c r="A54" s="16" t="str">
        <f>'Evidence střelců a nástřel'!$A54</f>
        <v/>
      </c>
      <c r="B54" s="16" t="str">
        <f>IF($A54&lt;&gt;"", SUM('Evidence střelců a nástřel'!$F54:$O54)  +  IF(Nastavení!$B$5 = "NE", 'Evidence střelců a nástřel'!$P54, 0),"")</f>
        <v/>
      </c>
      <c r="C54" s="16" t="str">
        <f t="shared" si="3"/>
        <v/>
      </c>
      <c r="D54" s="16" t="str">
        <f>IF($A54&lt;&gt;"", SUMPRODUCT(--($U$7:$U$107=1), --($T$7:$T$107=$T54), --($C54=$C$7:$C$107), --('Evidence střelců a nástřel'!$O54 &lt; 'Evidence střelců a nástřel'!$O$7:$O$107)), "")</f>
        <v/>
      </c>
      <c r="E54" s="16" t="str">
        <f>IF($A54&lt;&gt;"",SUMPRODUCT(--($U$7:$U$107=1),--($T$7:$T$107=$T54),  --($C54=$C$7:$C$107), --($D54=$D$7:$D$107),--('Evidence střelců a nástřel'!$N54 &lt; 'Evidence střelců a nástřel'!$N$7:$N$107)),"")</f>
        <v/>
      </c>
      <c r="F54" s="16" t="str">
        <f>IF($A54&lt;&gt;"",SUMPRODUCT(--($U$7:$U$107=1),--($T$7:$T$107=$T54), --($C54=$C$7:$C$107), --($D54=$D$7:$D$107),  --($E54=$E$7:$E$107), --('Evidence střelců a nástřel'!$M54 &lt; 'Evidence střelců a nástřel'!$M$7:$M$107)),"")</f>
        <v/>
      </c>
      <c r="G54" s="16" t="str">
        <f>IF($A54&lt;&gt;"",SUMPRODUCT(--($U$7:$U$107=1),--($T$7:$T$107=$T54), --($C54=$C$7:$C$107), --($D54=$D$7:$D$107),  --($E54=$E$7:$E$107),--($F54=$F$7:$F$107), --('Evidence střelců a nástřel'!$L54 &lt; 'Evidence střelců a nástřel'!$L$7:$L$107)),"")</f>
        <v/>
      </c>
      <c r="H54" s="16" t="str">
        <f>IF($A54&lt;&gt;"",SUMPRODUCT(--($U$7:$U$107=1),--($T$7:$T$107=$T54), --($C54=$C$7:$C$107), --($D54=$D$7:$D$107),  --($E54=$E$7:$E$107), --($F54=$F$7:$F$107), --($G54=$G$7:$G$107), --('Evidence střelců a nástřel'!$K54 &lt; 'Evidence střelců a nástřel'!$K$7:$K$107)),"")</f>
        <v/>
      </c>
      <c r="I54" s="16" t="str">
        <f>IF($A54&lt;&gt;"",SUMPRODUCT(--($U$7:$U$107=1),--($T$7:$T$107=$T54),  --($C54=$C$7:$C$107), --($D54=$D$7:$D$107),  --($E54=$E$7:$E$107), --($F54=$F$7:$F$107), --($G54=$G$7:$G$107),  --($H54=$H$7:$H$107), --('Evidence střelců a nástřel'!$J54 &lt; 'Evidence střelců a nástřel'!$J$7:$J$107)),"")</f>
        <v/>
      </c>
      <c r="J54" s="16" t="str">
        <f>IF($A54&lt;&gt;"",SUMPRODUCT(--($U$7:$U$107=1),--($T$7:$T$107=$T54),   --($C54=$C$7:$C$107), --($D54=$D$7:$D$107),  --($E54=$E$7:$E$107), --($F54=$F$7:$F$107), --($G54=$G$7:$G$107),  --($H54=$H$7:$H$107), --($I54=$I$7:$I$107), --('Evidence střelců a nástřel'!$I54 &lt; 'Evidence střelců a nástřel'!$I$7:$I$107)),"")</f>
        <v/>
      </c>
      <c r="K54" s="16" t="str">
        <f>IF($A54&lt;&gt;"",SUMPRODUCT(--($U$7:$U$107=1),--($T$7:$T$107=$T54),  --($C54=$C$7:$C$107), --($D54=$D$7:$D$107),  --($E54=$E$7:$E$107), --($F54=$F$7:$F$107), --($G54=$G$7:$G$107),  --($H54=$H$7:$H$107), --($I54=$I$7:$I$107), --($J54=$J$7:$J$107), --('Evidence střelců a nástřel'!$H54 &lt; 'Evidence střelců a nástřel'!$H$7:$H$107)),"")</f>
        <v/>
      </c>
      <c r="L54" s="16" t="str">
        <f>IF($A54&lt;&gt;"",SUMPRODUCT(--($U$7:$U$107=1),--($T$7:$T$107=$T54),   --($C54=$C$7:$C$107), --($D54=$D$7:$D$107),  --($E54=$E$7:$E$107), --($F54=$F$7:$F$107), --($G54=$G$7:$G$107),  --($H54=$H$7:$H$107), --($I54=$I$7:$I$107), --($J54=$J$7:$J$107), --($K54=$K$7:$K$107), --('Evidence střelců a nástřel'!$G54 &lt; 'Evidence střelců a nástřel'!$G$7:$G$107)),"")</f>
        <v/>
      </c>
      <c r="M54" s="16" t="str">
        <f>IF($A54&lt;&gt;"",IF(AND(U54=0,Nastavení!$B$5="NE"), 1+SUMPRODUCT(--($A$7:$A$107&lt;&gt;""),--(T$7:$T$107=$T54), --($B54 &lt; $B$7:$B$107)), SUM($C54:$L54)),"")</f>
        <v/>
      </c>
      <c r="N54" s="16" t="str">
        <f>IF($A54&lt;&gt;"", SUMPRODUCT(--($T$7:$T$107=$T54),--($M$7:$M$107=$M54), --('Evidence střelců a nástřel'!$Q54 &lt; 'Evidence střelců a nástřel'!$Q$7:$Q$107)), "")</f>
        <v/>
      </c>
      <c r="O54" s="16" t="str">
        <f t="shared" si="2"/>
        <v/>
      </c>
      <c r="P54" s="16" t="str">
        <f>IF($A54&lt;&gt;"", IF(ISNA(VLOOKUP($T54,Nastavení!$B$10:$D$22,3,FALSE)),$O54,  $O54 + VLOOKUP('Evidence střelců a nástřel'!$C54,Nastavení!$B$10:$D$22,3,FALSE)), "")</f>
        <v/>
      </c>
      <c r="Q54" s="16" t="str">
        <f>IF($A54 &lt;&gt;"", COUNTIF($P$7:$P54, $P54) -1, "")</f>
        <v/>
      </c>
      <c r="R54" s="16" t="str">
        <f t="shared" si="4"/>
        <v/>
      </c>
      <c r="S54" s="16" t="str">
        <f>IF($A54&lt;&gt;"",  SUMPRODUCT(--('Evidence střelců a nástřel'!$A$7:$A$107&lt;&gt;""),--($T$7:$T$107&lt;&gt;"MZ"),--($T$7:$T$107=$T54),--('Evidence střelců a nástřel'!$S$7:$S$107='Evidence střelců a nástřel'!$S54)),"")</f>
        <v/>
      </c>
      <c r="T54" s="16" t="str">
        <f>IF( $A54&lt;&gt;"",IF(Nastavení!$B$4="NE", 'Evidence střelců a nástřel'!$C54,""),"")</f>
        <v/>
      </c>
      <c r="U54" s="16" t="str">
        <f>IF($A54&lt;&gt;"", IF(OR('Evidence střelců a nástřel'!$P54="",Nastavení!$B$5="ANO"),1,0),"")</f>
        <v/>
      </c>
    </row>
    <row r="55" spans="1:21">
      <c r="A55" s="16" t="str">
        <f>'Evidence střelců a nástřel'!$A55</f>
        <v/>
      </c>
      <c r="B55" s="16" t="str">
        <f>IF($A55&lt;&gt;"", SUM('Evidence střelců a nástřel'!$F55:$O55)  +  IF(Nastavení!$B$5 = "NE", 'Evidence střelců a nástřel'!$P55, 0),"")</f>
        <v/>
      </c>
      <c r="C55" s="16" t="str">
        <f t="shared" si="3"/>
        <v/>
      </c>
      <c r="D55" s="16" t="str">
        <f>IF($A55&lt;&gt;"", SUMPRODUCT(--($U$7:$U$107=1), --($T$7:$T$107=$T55), --($C55=$C$7:$C$107), --('Evidence střelců a nástřel'!$O55 &lt; 'Evidence střelců a nástřel'!$O$7:$O$107)), "")</f>
        <v/>
      </c>
      <c r="E55" s="16" t="str">
        <f>IF($A55&lt;&gt;"",SUMPRODUCT(--($U$7:$U$107=1),--($T$7:$T$107=$T55),  --($C55=$C$7:$C$107), --($D55=$D$7:$D$107),--('Evidence střelců a nástřel'!$N55 &lt; 'Evidence střelců a nástřel'!$N$7:$N$107)),"")</f>
        <v/>
      </c>
      <c r="F55" s="16" t="str">
        <f>IF($A55&lt;&gt;"",SUMPRODUCT(--($U$7:$U$107=1),--($T$7:$T$107=$T55), --($C55=$C$7:$C$107), --($D55=$D$7:$D$107),  --($E55=$E$7:$E$107), --('Evidence střelců a nástřel'!$M55 &lt; 'Evidence střelců a nástřel'!$M$7:$M$107)),"")</f>
        <v/>
      </c>
      <c r="G55" s="16" t="str">
        <f>IF($A55&lt;&gt;"",SUMPRODUCT(--($U$7:$U$107=1),--($T$7:$T$107=$T55), --($C55=$C$7:$C$107), --($D55=$D$7:$D$107),  --($E55=$E$7:$E$107),--($F55=$F$7:$F$107), --('Evidence střelců a nástřel'!$L55 &lt; 'Evidence střelců a nástřel'!$L$7:$L$107)),"")</f>
        <v/>
      </c>
      <c r="H55" s="16" t="str">
        <f>IF($A55&lt;&gt;"",SUMPRODUCT(--($U$7:$U$107=1),--($T$7:$T$107=$T55), --($C55=$C$7:$C$107), --($D55=$D$7:$D$107),  --($E55=$E$7:$E$107), --($F55=$F$7:$F$107), --($G55=$G$7:$G$107), --('Evidence střelců a nástřel'!$K55 &lt; 'Evidence střelců a nástřel'!$K$7:$K$107)),"")</f>
        <v/>
      </c>
      <c r="I55" s="16" t="str">
        <f>IF($A55&lt;&gt;"",SUMPRODUCT(--($U$7:$U$107=1),--($T$7:$T$107=$T55),  --($C55=$C$7:$C$107), --($D55=$D$7:$D$107),  --($E55=$E$7:$E$107), --($F55=$F$7:$F$107), --($G55=$G$7:$G$107),  --($H55=$H$7:$H$107), --('Evidence střelců a nástřel'!$J55 &lt; 'Evidence střelců a nástřel'!$J$7:$J$107)),"")</f>
        <v/>
      </c>
      <c r="J55" s="16" t="str">
        <f>IF($A55&lt;&gt;"",SUMPRODUCT(--($U$7:$U$107=1),--($T$7:$T$107=$T55),   --($C55=$C$7:$C$107), --($D55=$D$7:$D$107),  --($E55=$E$7:$E$107), --($F55=$F$7:$F$107), --($G55=$G$7:$G$107),  --($H55=$H$7:$H$107), --($I55=$I$7:$I$107), --('Evidence střelců a nástřel'!$I55 &lt; 'Evidence střelců a nástřel'!$I$7:$I$107)),"")</f>
        <v/>
      </c>
      <c r="K55" s="16" t="str">
        <f>IF($A55&lt;&gt;"",SUMPRODUCT(--($U$7:$U$107=1),--($T$7:$T$107=$T55),  --($C55=$C$7:$C$107), --($D55=$D$7:$D$107),  --($E55=$E$7:$E$107), --($F55=$F$7:$F$107), --($G55=$G$7:$G$107),  --($H55=$H$7:$H$107), --($I55=$I$7:$I$107), --($J55=$J$7:$J$107), --('Evidence střelců a nástřel'!$H55 &lt; 'Evidence střelců a nástřel'!$H$7:$H$107)),"")</f>
        <v/>
      </c>
      <c r="L55" s="16" t="str">
        <f>IF($A55&lt;&gt;"",SUMPRODUCT(--($U$7:$U$107=1),--($T$7:$T$107=$T55),   --($C55=$C$7:$C$107), --($D55=$D$7:$D$107),  --($E55=$E$7:$E$107), --($F55=$F$7:$F$107), --($G55=$G$7:$G$107),  --($H55=$H$7:$H$107), --($I55=$I$7:$I$107), --($J55=$J$7:$J$107), --($K55=$K$7:$K$107), --('Evidence střelců a nástřel'!$G55 &lt; 'Evidence střelců a nástřel'!$G$7:$G$107)),"")</f>
        <v/>
      </c>
      <c r="M55" s="16" t="str">
        <f>IF($A55&lt;&gt;"",IF(AND(U55=0,Nastavení!$B$5="NE"), 1+SUMPRODUCT(--($A$7:$A$107&lt;&gt;""),--(T$7:$T$107=$T55), --($B55 &lt; $B$7:$B$107)), SUM($C55:$L55)),"")</f>
        <v/>
      </c>
      <c r="N55" s="16" t="str">
        <f>IF($A55&lt;&gt;"", SUMPRODUCT(--($T$7:$T$107=$T55),--($M$7:$M$107=$M55), --('Evidence střelců a nástřel'!$Q55 &lt; 'Evidence střelců a nástřel'!$Q$7:$Q$107)), "")</f>
        <v/>
      </c>
      <c r="O55" s="16" t="str">
        <f t="shared" si="2"/>
        <v/>
      </c>
      <c r="P55" s="16" t="str">
        <f>IF($A55&lt;&gt;"", IF(ISNA(VLOOKUP($T55,Nastavení!$B$10:$D$22,3,FALSE)),$O55,  $O55 + VLOOKUP('Evidence střelců a nástřel'!$C55,Nastavení!$B$10:$D$22,3,FALSE)), "")</f>
        <v/>
      </c>
      <c r="Q55" s="16" t="str">
        <f>IF($A55 &lt;&gt;"", COUNTIF($P$7:$P55, $P55) -1, "")</f>
        <v/>
      </c>
      <c r="R55" s="16" t="str">
        <f t="shared" si="4"/>
        <v/>
      </c>
      <c r="S55" s="16" t="str">
        <f>IF($A55&lt;&gt;"",  SUMPRODUCT(--('Evidence střelců a nástřel'!$A$7:$A$107&lt;&gt;""),--($T$7:$T$107&lt;&gt;"MZ"),--($T$7:$T$107=$T55),--('Evidence střelců a nástřel'!$S$7:$S$107='Evidence střelců a nástřel'!$S55)),"")</f>
        <v/>
      </c>
      <c r="T55" s="16" t="str">
        <f>IF( $A55&lt;&gt;"",IF(Nastavení!$B$4="NE", 'Evidence střelců a nástřel'!$C55,""),"")</f>
        <v/>
      </c>
      <c r="U55" s="16" t="str">
        <f>IF($A55&lt;&gt;"", IF(OR('Evidence střelců a nástřel'!$P55="",Nastavení!$B$5="ANO"),1,0),"")</f>
        <v/>
      </c>
    </row>
    <row r="56" spans="1:21">
      <c r="A56" s="16" t="str">
        <f>'Evidence střelců a nástřel'!$A56</f>
        <v/>
      </c>
      <c r="B56" s="16" t="str">
        <f>IF($A56&lt;&gt;"", SUM('Evidence střelců a nástřel'!$F56:$O56)  +  IF(Nastavení!$B$5 = "NE", 'Evidence střelců a nástřel'!$P56, 0),"")</f>
        <v/>
      </c>
      <c r="C56" s="16" t="str">
        <f t="shared" si="3"/>
        <v/>
      </c>
      <c r="D56" s="16" t="str">
        <f>IF($A56&lt;&gt;"", SUMPRODUCT(--($U$7:$U$107=1), --($T$7:$T$107=$T56), --($C56=$C$7:$C$107), --('Evidence střelců a nástřel'!$O56 &lt; 'Evidence střelců a nástřel'!$O$7:$O$107)), "")</f>
        <v/>
      </c>
      <c r="E56" s="16" t="str">
        <f>IF($A56&lt;&gt;"",SUMPRODUCT(--($U$7:$U$107=1),--($T$7:$T$107=$T56),  --($C56=$C$7:$C$107), --($D56=$D$7:$D$107),--('Evidence střelců a nástřel'!$N56 &lt; 'Evidence střelců a nástřel'!$N$7:$N$107)),"")</f>
        <v/>
      </c>
      <c r="F56" s="16" t="str">
        <f>IF($A56&lt;&gt;"",SUMPRODUCT(--($U$7:$U$107=1),--($T$7:$T$107=$T56), --($C56=$C$7:$C$107), --($D56=$D$7:$D$107),  --($E56=$E$7:$E$107), --('Evidence střelců a nástřel'!$M56 &lt; 'Evidence střelců a nástřel'!$M$7:$M$107)),"")</f>
        <v/>
      </c>
      <c r="G56" s="16" t="str">
        <f>IF($A56&lt;&gt;"",SUMPRODUCT(--($U$7:$U$107=1),--($T$7:$T$107=$T56), --($C56=$C$7:$C$107), --($D56=$D$7:$D$107),  --($E56=$E$7:$E$107),--($F56=$F$7:$F$107), --('Evidence střelců a nástřel'!$L56 &lt; 'Evidence střelců a nástřel'!$L$7:$L$107)),"")</f>
        <v/>
      </c>
      <c r="H56" s="16" t="str">
        <f>IF($A56&lt;&gt;"",SUMPRODUCT(--($U$7:$U$107=1),--($T$7:$T$107=$T56), --($C56=$C$7:$C$107), --($D56=$D$7:$D$107),  --($E56=$E$7:$E$107), --($F56=$F$7:$F$107), --($G56=$G$7:$G$107), --('Evidence střelců a nástřel'!$K56 &lt; 'Evidence střelců a nástřel'!$K$7:$K$107)),"")</f>
        <v/>
      </c>
      <c r="I56" s="16" t="str">
        <f>IF($A56&lt;&gt;"",SUMPRODUCT(--($U$7:$U$107=1),--($T$7:$T$107=$T56),  --($C56=$C$7:$C$107), --($D56=$D$7:$D$107),  --($E56=$E$7:$E$107), --($F56=$F$7:$F$107), --($G56=$G$7:$G$107),  --($H56=$H$7:$H$107), --('Evidence střelců a nástřel'!$J56 &lt; 'Evidence střelců a nástřel'!$J$7:$J$107)),"")</f>
        <v/>
      </c>
      <c r="J56" s="16" t="str">
        <f>IF($A56&lt;&gt;"",SUMPRODUCT(--($U$7:$U$107=1),--($T$7:$T$107=$T56),   --($C56=$C$7:$C$107), --($D56=$D$7:$D$107),  --($E56=$E$7:$E$107), --($F56=$F$7:$F$107), --($G56=$G$7:$G$107),  --($H56=$H$7:$H$107), --($I56=$I$7:$I$107), --('Evidence střelců a nástřel'!$I56 &lt; 'Evidence střelců a nástřel'!$I$7:$I$107)),"")</f>
        <v/>
      </c>
      <c r="K56" s="16" t="str">
        <f>IF($A56&lt;&gt;"",SUMPRODUCT(--($U$7:$U$107=1),--($T$7:$T$107=$T56),  --($C56=$C$7:$C$107), --($D56=$D$7:$D$107),  --($E56=$E$7:$E$107), --($F56=$F$7:$F$107), --($G56=$G$7:$G$107),  --($H56=$H$7:$H$107), --($I56=$I$7:$I$107), --($J56=$J$7:$J$107), --('Evidence střelců a nástřel'!$H56 &lt; 'Evidence střelců a nástřel'!$H$7:$H$107)),"")</f>
        <v/>
      </c>
      <c r="L56" s="16" t="str">
        <f>IF($A56&lt;&gt;"",SUMPRODUCT(--($U$7:$U$107=1),--($T$7:$T$107=$T56),   --($C56=$C$7:$C$107), --($D56=$D$7:$D$107),  --($E56=$E$7:$E$107), --($F56=$F$7:$F$107), --($G56=$G$7:$G$107),  --($H56=$H$7:$H$107), --($I56=$I$7:$I$107), --($J56=$J$7:$J$107), --($K56=$K$7:$K$107), --('Evidence střelců a nástřel'!$G56 &lt; 'Evidence střelců a nástřel'!$G$7:$G$107)),"")</f>
        <v/>
      </c>
      <c r="M56" s="16" t="str">
        <f>IF($A56&lt;&gt;"",IF(AND(U56=0,Nastavení!$B$5="NE"), 1+SUMPRODUCT(--($A$7:$A$107&lt;&gt;""),--(T$7:$T$107=$T56), --($B56 &lt; $B$7:$B$107)), SUM($C56:$L56)),"")</f>
        <v/>
      </c>
      <c r="N56" s="16" t="str">
        <f>IF($A56&lt;&gt;"", SUMPRODUCT(--($T$7:$T$107=$T56),--($M$7:$M$107=$M56), --('Evidence střelců a nástřel'!$Q56 &lt; 'Evidence střelců a nástřel'!$Q$7:$Q$107)), "")</f>
        <v/>
      </c>
      <c r="O56" s="16" t="str">
        <f t="shared" si="2"/>
        <v/>
      </c>
      <c r="P56" s="16" t="str">
        <f>IF($A56&lt;&gt;"", IF(ISNA(VLOOKUP($T56,Nastavení!$B$10:$D$22,3,FALSE)),$O56,  $O56 + VLOOKUP('Evidence střelců a nástřel'!$C56,Nastavení!$B$10:$D$22,3,FALSE)), "")</f>
        <v/>
      </c>
      <c r="Q56" s="16" t="str">
        <f>IF($A56 &lt;&gt;"", COUNTIF($P$7:$P56, $P56) -1, "")</f>
        <v/>
      </c>
      <c r="R56" s="16" t="str">
        <f t="shared" si="4"/>
        <v/>
      </c>
      <c r="S56" s="16" t="str">
        <f>IF($A56&lt;&gt;"",  SUMPRODUCT(--('Evidence střelců a nástřel'!$A$7:$A$107&lt;&gt;""),--($T$7:$T$107&lt;&gt;"MZ"),--($T$7:$T$107=$T56),--('Evidence střelců a nástřel'!$S$7:$S$107='Evidence střelců a nástřel'!$S56)),"")</f>
        <v/>
      </c>
      <c r="T56" s="16" t="str">
        <f>IF( $A56&lt;&gt;"",IF(Nastavení!$B$4="NE", 'Evidence střelců a nástřel'!$C56,""),"")</f>
        <v/>
      </c>
      <c r="U56" s="16" t="str">
        <f>IF($A56&lt;&gt;"", IF(OR('Evidence střelců a nástřel'!$P56="",Nastavení!$B$5="ANO"),1,0),"")</f>
        <v/>
      </c>
    </row>
    <row r="57" spans="1:21">
      <c r="A57" s="16" t="str">
        <f>'Evidence střelců a nástřel'!$A57</f>
        <v/>
      </c>
      <c r="B57" s="16" t="str">
        <f>IF($A57&lt;&gt;"", SUM('Evidence střelců a nástřel'!$F57:$O57)  +  IF(Nastavení!$B$5 = "NE", 'Evidence střelců a nástřel'!$P57, 0),"")</f>
        <v/>
      </c>
      <c r="C57" s="16" t="str">
        <f t="shared" si="3"/>
        <v/>
      </c>
      <c r="D57" s="16" t="str">
        <f>IF($A57&lt;&gt;"", SUMPRODUCT(--($U$7:$U$107=1), --($T$7:$T$107=$T57), --($C57=$C$7:$C$107), --('Evidence střelců a nástřel'!$O57 &lt; 'Evidence střelců a nástřel'!$O$7:$O$107)), "")</f>
        <v/>
      </c>
      <c r="E57" s="16" t="str">
        <f>IF($A57&lt;&gt;"",SUMPRODUCT(--($U$7:$U$107=1),--($T$7:$T$107=$T57),  --($C57=$C$7:$C$107), --($D57=$D$7:$D$107),--('Evidence střelců a nástřel'!$N57 &lt; 'Evidence střelců a nástřel'!$N$7:$N$107)),"")</f>
        <v/>
      </c>
      <c r="F57" s="16" t="str">
        <f>IF($A57&lt;&gt;"",SUMPRODUCT(--($U$7:$U$107=1),--($T$7:$T$107=$T57), --($C57=$C$7:$C$107), --($D57=$D$7:$D$107),  --($E57=$E$7:$E$107), --('Evidence střelců a nástřel'!$M57 &lt; 'Evidence střelců a nástřel'!$M$7:$M$107)),"")</f>
        <v/>
      </c>
      <c r="G57" s="16" t="str">
        <f>IF($A57&lt;&gt;"",SUMPRODUCT(--($U$7:$U$107=1),--($T$7:$T$107=$T57), --($C57=$C$7:$C$107), --($D57=$D$7:$D$107),  --($E57=$E$7:$E$107),--($F57=$F$7:$F$107), --('Evidence střelců a nástřel'!$L57 &lt; 'Evidence střelců a nástřel'!$L$7:$L$107)),"")</f>
        <v/>
      </c>
      <c r="H57" s="16" t="str">
        <f>IF($A57&lt;&gt;"",SUMPRODUCT(--($U$7:$U$107=1),--($T$7:$T$107=$T57), --($C57=$C$7:$C$107), --($D57=$D$7:$D$107),  --($E57=$E$7:$E$107), --($F57=$F$7:$F$107), --($G57=$G$7:$G$107), --('Evidence střelců a nástřel'!$K57 &lt; 'Evidence střelců a nástřel'!$K$7:$K$107)),"")</f>
        <v/>
      </c>
      <c r="I57" s="16" t="str">
        <f>IF($A57&lt;&gt;"",SUMPRODUCT(--($U$7:$U$107=1),--($T$7:$T$107=$T57),  --($C57=$C$7:$C$107), --($D57=$D$7:$D$107),  --($E57=$E$7:$E$107), --($F57=$F$7:$F$107), --($G57=$G$7:$G$107),  --($H57=$H$7:$H$107), --('Evidence střelců a nástřel'!$J57 &lt; 'Evidence střelců a nástřel'!$J$7:$J$107)),"")</f>
        <v/>
      </c>
      <c r="J57" s="16" t="str">
        <f>IF($A57&lt;&gt;"",SUMPRODUCT(--($U$7:$U$107=1),--($T$7:$T$107=$T57),   --($C57=$C$7:$C$107), --($D57=$D$7:$D$107),  --($E57=$E$7:$E$107), --($F57=$F$7:$F$107), --($G57=$G$7:$G$107),  --($H57=$H$7:$H$107), --($I57=$I$7:$I$107), --('Evidence střelců a nástřel'!$I57 &lt; 'Evidence střelců a nástřel'!$I$7:$I$107)),"")</f>
        <v/>
      </c>
      <c r="K57" s="16" t="str">
        <f>IF($A57&lt;&gt;"",SUMPRODUCT(--($U$7:$U$107=1),--($T$7:$T$107=$T57),  --($C57=$C$7:$C$107), --($D57=$D$7:$D$107),  --($E57=$E$7:$E$107), --($F57=$F$7:$F$107), --($G57=$G$7:$G$107),  --($H57=$H$7:$H$107), --($I57=$I$7:$I$107), --($J57=$J$7:$J$107), --('Evidence střelců a nástřel'!$H57 &lt; 'Evidence střelců a nástřel'!$H$7:$H$107)),"")</f>
        <v/>
      </c>
      <c r="L57" s="16" t="str">
        <f>IF($A57&lt;&gt;"",SUMPRODUCT(--($U$7:$U$107=1),--($T$7:$T$107=$T57),   --($C57=$C$7:$C$107), --($D57=$D$7:$D$107),  --($E57=$E$7:$E$107), --($F57=$F$7:$F$107), --($G57=$G$7:$G$107),  --($H57=$H$7:$H$107), --($I57=$I$7:$I$107), --($J57=$J$7:$J$107), --($K57=$K$7:$K$107), --('Evidence střelců a nástřel'!$G57 &lt; 'Evidence střelců a nástřel'!$G$7:$G$107)),"")</f>
        <v/>
      </c>
      <c r="M57" s="16" t="str">
        <f>IF($A57&lt;&gt;"",IF(AND(U57=0,Nastavení!$B$5="NE"), 1+SUMPRODUCT(--($A$7:$A$107&lt;&gt;""),--(T$7:$T$107=$T57), --($B57 &lt; $B$7:$B$107)), SUM($C57:$L57)),"")</f>
        <v/>
      </c>
      <c r="N57" s="16" t="str">
        <f>IF($A57&lt;&gt;"", SUMPRODUCT(--($T$7:$T$107=$T57),--($M$7:$M$107=$M57), --('Evidence střelců a nástřel'!$Q57 &lt; 'Evidence střelců a nástřel'!$Q$7:$Q$107)), "")</f>
        <v/>
      </c>
      <c r="O57" s="16" t="str">
        <f t="shared" si="2"/>
        <v/>
      </c>
      <c r="P57" s="16" t="str">
        <f>IF($A57&lt;&gt;"", IF(ISNA(VLOOKUP($T57,Nastavení!$B$10:$D$22,3,FALSE)),$O57,  $O57 + VLOOKUP('Evidence střelců a nástřel'!$C57,Nastavení!$B$10:$D$22,3,FALSE)), "")</f>
        <v/>
      </c>
      <c r="Q57" s="16" t="str">
        <f>IF($A57 &lt;&gt;"", COUNTIF($P$7:$P57, $P57) -1, "")</f>
        <v/>
      </c>
      <c r="R57" s="16" t="str">
        <f t="shared" si="4"/>
        <v/>
      </c>
      <c r="S57" s="16" t="str">
        <f>IF($A57&lt;&gt;"",  SUMPRODUCT(--('Evidence střelců a nástřel'!$A$7:$A$107&lt;&gt;""),--($T$7:$T$107&lt;&gt;"MZ"),--($T$7:$T$107=$T57),--('Evidence střelců a nástřel'!$S$7:$S$107='Evidence střelců a nástřel'!$S57)),"")</f>
        <v/>
      </c>
      <c r="T57" s="16" t="str">
        <f>IF( $A57&lt;&gt;"",IF(Nastavení!$B$4="NE", 'Evidence střelců a nástřel'!$C57,""),"")</f>
        <v/>
      </c>
      <c r="U57" s="16" t="str">
        <f>IF($A57&lt;&gt;"", IF(OR('Evidence střelců a nástřel'!$P57="",Nastavení!$B$5="ANO"),1,0),"")</f>
        <v/>
      </c>
    </row>
    <row r="58" spans="1:21">
      <c r="A58" s="16" t="str">
        <f>'Evidence střelců a nástřel'!$A58</f>
        <v/>
      </c>
      <c r="B58" s="16" t="str">
        <f>IF($A58&lt;&gt;"", SUM('Evidence střelců a nástřel'!$F58:$O58)  +  IF(Nastavení!$B$5 = "NE", 'Evidence střelců a nástřel'!$P58, 0),"")</f>
        <v/>
      </c>
      <c r="C58" s="16" t="str">
        <f t="shared" si="3"/>
        <v/>
      </c>
      <c r="D58" s="16" t="str">
        <f>IF($A58&lt;&gt;"", SUMPRODUCT(--($U$7:$U$107=1), --($T$7:$T$107=$T58), --($C58=$C$7:$C$107), --('Evidence střelců a nástřel'!$O58 &lt; 'Evidence střelců a nástřel'!$O$7:$O$107)), "")</f>
        <v/>
      </c>
      <c r="E58" s="16" t="str">
        <f>IF($A58&lt;&gt;"",SUMPRODUCT(--($U$7:$U$107=1),--($T$7:$T$107=$T58),  --($C58=$C$7:$C$107), --($D58=$D$7:$D$107),--('Evidence střelců a nástřel'!$N58 &lt; 'Evidence střelců a nástřel'!$N$7:$N$107)),"")</f>
        <v/>
      </c>
      <c r="F58" s="16" t="str">
        <f>IF($A58&lt;&gt;"",SUMPRODUCT(--($U$7:$U$107=1),--($T$7:$T$107=$T58), --($C58=$C$7:$C$107), --($D58=$D$7:$D$107),  --($E58=$E$7:$E$107), --('Evidence střelců a nástřel'!$M58 &lt; 'Evidence střelců a nástřel'!$M$7:$M$107)),"")</f>
        <v/>
      </c>
      <c r="G58" s="16" t="str">
        <f>IF($A58&lt;&gt;"",SUMPRODUCT(--($U$7:$U$107=1),--($T$7:$T$107=$T58), --($C58=$C$7:$C$107), --($D58=$D$7:$D$107),  --($E58=$E$7:$E$107),--($F58=$F$7:$F$107), --('Evidence střelců a nástřel'!$L58 &lt; 'Evidence střelců a nástřel'!$L$7:$L$107)),"")</f>
        <v/>
      </c>
      <c r="H58" s="16" t="str">
        <f>IF($A58&lt;&gt;"",SUMPRODUCT(--($U$7:$U$107=1),--($T$7:$T$107=$T58), --($C58=$C$7:$C$107), --($D58=$D$7:$D$107),  --($E58=$E$7:$E$107), --($F58=$F$7:$F$107), --($G58=$G$7:$G$107), --('Evidence střelců a nástřel'!$K58 &lt; 'Evidence střelců a nástřel'!$K$7:$K$107)),"")</f>
        <v/>
      </c>
      <c r="I58" s="16" t="str">
        <f>IF($A58&lt;&gt;"",SUMPRODUCT(--($U$7:$U$107=1),--($T$7:$T$107=$T58),  --($C58=$C$7:$C$107), --($D58=$D$7:$D$107),  --($E58=$E$7:$E$107), --($F58=$F$7:$F$107), --($G58=$G$7:$G$107),  --($H58=$H$7:$H$107), --('Evidence střelců a nástřel'!$J58 &lt; 'Evidence střelců a nástřel'!$J$7:$J$107)),"")</f>
        <v/>
      </c>
      <c r="J58" s="16" t="str">
        <f>IF($A58&lt;&gt;"",SUMPRODUCT(--($U$7:$U$107=1),--($T$7:$T$107=$T58),   --($C58=$C$7:$C$107), --($D58=$D$7:$D$107),  --($E58=$E$7:$E$107), --($F58=$F$7:$F$107), --($G58=$G$7:$G$107),  --($H58=$H$7:$H$107), --($I58=$I$7:$I$107), --('Evidence střelců a nástřel'!$I58 &lt; 'Evidence střelců a nástřel'!$I$7:$I$107)),"")</f>
        <v/>
      </c>
      <c r="K58" s="16" t="str">
        <f>IF($A58&lt;&gt;"",SUMPRODUCT(--($U$7:$U$107=1),--($T$7:$T$107=$T58),  --($C58=$C$7:$C$107), --($D58=$D$7:$D$107),  --($E58=$E$7:$E$107), --($F58=$F$7:$F$107), --($G58=$G$7:$G$107),  --($H58=$H$7:$H$107), --($I58=$I$7:$I$107), --($J58=$J$7:$J$107), --('Evidence střelců a nástřel'!$H58 &lt; 'Evidence střelců a nástřel'!$H$7:$H$107)),"")</f>
        <v/>
      </c>
      <c r="L58" s="16" t="str">
        <f>IF($A58&lt;&gt;"",SUMPRODUCT(--($U$7:$U$107=1),--($T$7:$T$107=$T58),   --($C58=$C$7:$C$107), --($D58=$D$7:$D$107),  --($E58=$E$7:$E$107), --($F58=$F$7:$F$107), --($G58=$G$7:$G$107),  --($H58=$H$7:$H$107), --($I58=$I$7:$I$107), --($J58=$J$7:$J$107), --($K58=$K$7:$K$107), --('Evidence střelců a nástřel'!$G58 &lt; 'Evidence střelců a nástřel'!$G$7:$G$107)),"")</f>
        <v/>
      </c>
      <c r="M58" s="16" t="str">
        <f>IF($A58&lt;&gt;"",IF(AND(U58=0,Nastavení!$B$5="NE"), 1+SUMPRODUCT(--($A$7:$A$107&lt;&gt;""),--(T$7:$T$107=$T58), --($B58 &lt; $B$7:$B$107)), SUM($C58:$L58)),"")</f>
        <v/>
      </c>
      <c r="N58" s="16" t="str">
        <f>IF($A58&lt;&gt;"", SUMPRODUCT(--($T$7:$T$107=$T58),--($M$7:$M$107=$M58), --('Evidence střelců a nástřel'!$Q58 &lt; 'Evidence střelců a nástřel'!$Q$7:$Q$107)), "")</f>
        <v/>
      </c>
      <c r="O58" s="16" t="str">
        <f t="shared" si="2"/>
        <v/>
      </c>
      <c r="P58" s="16" t="str">
        <f>IF($A58&lt;&gt;"", IF(ISNA(VLOOKUP($T58,Nastavení!$B$10:$D$22,3,FALSE)),$O58,  $O58 + VLOOKUP('Evidence střelců a nástřel'!$C58,Nastavení!$B$10:$D$22,3,FALSE)), "")</f>
        <v/>
      </c>
      <c r="Q58" s="16" t="str">
        <f>IF($A58 &lt;&gt;"", COUNTIF($P$7:$P58, $P58) -1, "")</f>
        <v/>
      </c>
      <c r="R58" s="16" t="str">
        <f t="shared" si="4"/>
        <v/>
      </c>
      <c r="S58" s="16" t="str">
        <f>IF($A58&lt;&gt;"",  SUMPRODUCT(--('Evidence střelců a nástřel'!$A$7:$A$107&lt;&gt;""),--($T$7:$T$107&lt;&gt;"MZ"),--($T$7:$T$107=$T58),--('Evidence střelců a nástřel'!$S$7:$S$107='Evidence střelců a nástřel'!$S58)),"")</f>
        <v/>
      </c>
      <c r="T58" s="16" t="str">
        <f>IF( $A58&lt;&gt;"",IF(Nastavení!$B$4="NE", 'Evidence střelců a nástřel'!$C58,""),"")</f>
        <v/>
      </c>
      <c r="U58" s="16" t="str">
        <f>IF($A58&lt;&gt;"", IF(OR('Evidence střelců a nástřel'!$P58="",Nastavení!$B$5="ANO"),1,0),"")</f>
        <v/>
      </c>
    </row>
    <row r="59" spans="1:21">
      <c r="A59" s="16" t="str">
        <f>'Evidence střelců a nástřel'!$A59</f>
        <v/>
      </c>
      <c r="B59" s="16" t="str">
        <f>IF($A59&lt;&gt;"", SUM('Evidence střelců a nástřel'!$F59:$O59)  +  IF(Nastavení!$B$5 = "NE", 'Evidence střelců a nástřel'!$P59, 0),"")</f>
        <v/>
      </c>
      <c r="C59" s="16" t="str">
        <f t="shared" si="3"/>
        <v/>
      </c>
      <c r="D59" s="16" t="str">
        <f>IF($A59&lt;&gt;"", SUMPRODUCT(--($U$7:$U$107=1), --($T$7:$T$107=$T59), --($C59=$C$7:$C$107), --('Evidence střelců a nástřel'!$O59 &lt; 'Evidence střelců a nástřel'!$O$7:$O$107)), "")</f>
        <v/>
      </c>
      <c r="E59" s="16" t="str">
        <f>IF($A59&lt;&gt;"",SUMPRODUCT(--($U$7:$U$107=1),--($T$7:$T$107=$T59),  --($C59=$C$7:$C$107), --($D59=$D$7:$D$107),--('Evidence střelců a nástřel'!$N59 &lt; 'Evidence střelců a nástřel'!$N$7:$N$107)),"")</f>
        <v/>
      </c>
      <c r="F59" s="16" t="str">
        <f>IF($A59&lt;&gt;"",SUMPRODUCT(--($U$7:$U$107=1),--($T$7:$T$107=$T59), --($C59=$C$7:$C$107), --($D59=$D$7:$D$107),  --($E59=$E$7:$E$107), --('Evidence střelců a nástřel'!$M59 &lt; 'Evidence střelců a nástřel'!$M$7:$M$107)),"")</f>
        <v/>
      </c>
      <c r="G59" s="16" t="str">
        <f>IF($A59&lt;&gt;"",SUMPRODUCT(--($U$7:$U$107=1),--($T$7:$T$107=$T59), --($C59=$C$7:$C$107), --($D59=$D$7:$D$107),  --($E59=$E$7:$E$107),--($F59=$F$7:$F$107), --('Evidence střelců a nástřel'!$L59 &lt; 'Evidence střelců a nástřel'!$L$7:$L$107)),"")</f>
        <v/>
      </c>
      <c r="H59" s="16" t="str">
        <f>IF($A59&lt;&gt;"",SUMPRODUCT(--($U$7:$U$107=1),--($T$7:$T$107=$T59), --($C59=$C$7:$C$107), --($D59=$D$7:$D$107),  --($E59=$E$7:$E$107), --($F59=$F$7:$F$107), --($G59=$G$7:$G$107), --('Evidence střelců a nástřel'!$K59 &lt; 'Evidence střelců a nástřel'!$K$7:$K$107)),"")</f>
        <v/>
      </c>
      <c r="I59" s="16" t="str">
        <f>IF($A59&lt;&gt;"",SUMPRODUCT(--($U$7:$U$107=1),--($T$7:$T$107=$T59),  --($C59=$C$7:$C$107), --($D59=$D$7:$D$107),  --($E59=$E$7:$E$107), --($F59=$F$7:$F$107), --($G59=$G$7:$G$107),  --($H59=$H$7:$H$107), --('Evidence střelců a nástřel'!$J59 &lt; 'Evidence střelců a nástřel'!$J$7:$J$107)),"")</f>
        <v/>
      </c>
      <c r="J59" s="16" t="str">
        <f>IF($A59&lt;&gt;"",SUMPRODUCT(--($U$7:$U$107=1),--($T$7:$T$107=$T59),   --($C59=$C$7:$C$107), --($D59=$D$7:$D$107),  --($E59=$E$7:$E$107), --($F59=$F$7:$F$107), --($G59=$G$7:$G$107),  --($H59=$H$7:$H$107), --($I59=$I$7:$I$107), --('Evidence střelců a nástřel'!$I59 &lt; 'Evidence střelců a nástřel'!$I$7:$I$107)),"")</f>
        <v/>
      </c>
      <c r="K59" s="16" t="str">
        <f>IF($A59&lt;&gt;"",SUMPRODUCT(--($U$7:$U$107=1),--($T$7:$T$107=$T59),  --($C59=$C$7:$C$107), --($D59=$D$7:$D$107),  --($E59=$E$7:$E$107), --($F59=$F$7:$F$107), --($G59=$G$7:$G$107),  --($H59=$H$7:$H$107), --($I59=$I$7:$I$107), --($J59=$J$7:$J$107), --('Evidence střelců a nástřel'!$H59 &lt; 'Evidence střelců a nástřel'!$H$7:$H$107)),"")</f>
        <v/>
      </c>
      <c r="L59" s="16" t="str">
        <f>IF($A59&lt;&gt;"",SUMPRODUCT(--($U$7:$U$107=1),--($T$7:$T$107=$T59),   --($C59=$C$7:$C$107), --($D59=$D$7:$D$107),  --($E59=$E$7:$E$107), --($F59=$F$7:$F$107), --($G59=$G$7:$G$107),  --($H59=$H$7:$H$107), --($I59=$I$7:$I$107), --($J59=$J$7:$J$107), --($K59=$K$7:$K$107), --('Evidence střelců a nástřel'!$G59 &lt; 'Evidence střelců a nástřel'!$G$7:$G$107)),"")</f>
        <v/>
      </c>
      <c r="M59" s="16" t="str">
        <f>IF($A59&lt;&gt;"",IF(AND(U59=0,Nastavení!$B$5="NE"), 1+SUMPRODUCT(--($A$7:$A$107&lt;&gt;""),--(T$7:$T$107=$T59), --($B59 &lt; $B$7:$B$107)), SUM($C59:$L59)),"")</f>
        <v/>
      </c>
      <c r="N59" s="16" t="str">
        <f>IF($A59&lt;&gt;"", SUMPRODUCT(--($T$7:$T$107=$T59),--($M$7:$M$107=$M59), --('Evidence střelců a nástřel'!$Q59 &lt; 'Evidence střelců a nástřel'!$Q$7:$Q$107)), "")</f>
        <v/>
      </c>
      <c r="O59" s="16" t="str">
        <f t="shared" si="2"/>
        <v/>
      </c>
      <c r="P59" s="16" t="str">
        <f>IF($A59&lt;&gt;"", IF(ISNA(VLOOKUP($T59,Nastavení!$B$10:$D$22,3,FALSE)),$O59,  $O59 + VLOOKUP('Evidence střelců a nástřel'!$C59,Nastavení!$B$10:$D$22,3,FALSE)), "")</f>
        <v/>
      </c>
      <c r="Q59" s="16" t="str">
        <f>IF($A59 &lt;&gt;"", COUNTIF($P$7:$P59, $P59) -1, "")</f>
        <v/>
      </c>
      <c r="R59" s="16" t="str">
        <f t="shared" si="4"/>
        <v/>
      </c>
      <c r="S59" s="16" t="str">
        <f>IF($A59&lt;&gt;"",  SUMPRODUCT(--('Evidence střelců a nástřel'!$A$7:$A$107&lt;&gt;""),--($T$7:$T$107&lt;&gt;"MZ"),--($T$7:$T$107=$T59),--('Evidence střelců a nástřel'!$S$7:$S$107='Evidence střelců a nástřel'!$S59)),"")</f>
        <v/>
      </c>
      <c r="T59" s="16" t="str">
        <f>IF( $A59&lt;&gt;"",IF(Nastavení!$B$4="NE", 'Evidence střelců a nástřel'!$C59,""),"")</f>
        <v/>
      </c>
      <c r="U59" s="16" t="str">
        <f>IF($A59&lt;&gt;"", IF(OR('Evidence střelců a nástřel'!$P59="",Nastavení!$B$5="ANO"),1,0),"")</f>
        <v/>
      </c>
    </row>
    <row r="60" spans="1:21">
      <c r="A60" s="16" t="str">
        <f>'Evidence střelců a nástřel'!$A60</f>
        <v/>
      </c>
      <c r="B60" s="16" t="str">
        <f>IF($A60&lt;&gt;"", SUM('Evidence střelců a nástřel'!$F60:$O60)  +  IF(Nastavení!$B$5 = "NE", 'Evidence střelců a nástřel'!$P60, 0),"")</f>
        <v/>
      </c>
      <c r="C60" s="16" t="str">
        <f t="shared" si="3"/>
        <v/>
      </c>
      <c r="D60" s="16" t="str">
        <f>IF($A60&lt;&gt;"", SUMPRODUCT(--($U$7:$U$107=1), --($T$7:$T$107=$T60), --($C60=$C$7:$C$107), --('Evidence střelců a nástřel'!$O60 &lt; 'Evidence střelců a nástřel'!$O$7:$O$107)), "")</f>
        <v/>
      </c>
      <c r="E60" s="16" t="str">
        <f>IF($A60&lt;&gt;"",SUMPRODUCT(--($U$7:$U$107=1),--($T$7:$T$107=$T60),  --($C60=$C$7:$C$107), --($D60=$D$7:$D$107),--('Evidence střelců a nástřel'!$N60 &lt; 'Evidence střelců a nástřel'!$N$7:$N$107)),"")</f>
        <v/>
      </c>
      <c r="F60" s="16" t="str">
        <f>IF($A60&lt;&gt;"",SUMPRODUCT(--($U$7:$U$107=1),--($T$7:$T$107=$T60), --($C60=$C$7:$C$107), --($D60=$D$7:$D$107),  --($E60=$E$7:$E$107), --('Evidence střelců a nástřel'!$M60 &lt; 'Evidence střelců a nástřel'!$M$7:$M$107)),"")</f>
        <v/>
      </c>
      <c r="G60" s="16" t="str">
        <f>IF($A60&lt;&gt;"",SUMPRODUCT(--($U$7:$U$107=1),--($T$7:$T$107=$T60), --($C60=$C$7:$C$107), --($D60=$D$7:$D$107),  --($E60=$E$7:$E$107),--($F60=$F$7:$F$107), --('Evidence střelců a nástřel'!$L60 &lt; 'Evidence střelců a nástřel'!$L$7:$L$107)),"")</f>
        <v/>
      </c>
      <c r="H60" s="16" t="str">
        <f>IF($A60&lt;&gt;"",SUMPRODUCT(--($U$7:$U$107=1),--($T$7:$T$107=$T60), --($C60=$C$7:$C$107), --($D60=$D$7:$D$107),  --($E60=$E$7:$E$107), --($F60=$F$7:$F$107), --($G60=$G$7:$G$107), --('Evidence střelců a nástřel'!$K60 &lt; 'Evidence střelců a nástřel'!$K$7:$K$107)),"")</f>
        <v/>
      </c>
      <c r="I60" s="16" t="str">
        <f>IF($A60&lt;&gt;"",SUMPRODUCT(--($U$7:$U$107=1),--($T$7:$T$107=$T60),  --($C60=$C$7:$C$107), --($D60=$D$7:$D$107),  --($E60=$E$7:$E$107), --($F60=$F$7:$F$107), --($G60=$G$7:$G$107),  --($H60=$H$7:$H$107), --('Evidence střelců a nástřel'!$J60 &lt; 'Evidence střelců a nástřel'!$J$7:$J$107)),"")</f>
        <v/>
      </c>
      <c r="J60" s="16" t="str">
        <f>IF($A60&lt;&gt;"",SUMPRODUCT(--($U$7:$U$107=1),--($T$7:$T$107=$T60),   --($C60=$C$7:$C$107), --($D60=$D$7:$D$107),  --($E60=$E$7:$E$107), --($F60=$F$7:$F$107), --($G60=$G$7:$G$107),  --($H60=$H$7:$H$107), --($I60=$I$7:$I$107), --('Evidence střelců a nástřel'!$I60 &lt; 'Evidence střelců a nástřel'!$I$7:$I$107)),"")</f>
        <v/>
      </c>
      <c r="K60" s="16" t="str">
        <f>IF($A60&lt;&gt;"",SUMPRODUCT(--($U$7:$U$107=1),--($T$7:$T$107=$T60),  --($C60=$C$7:$C$107), --($D60=$D$7:$D$107),  --($E60=$E$7:$E$107), --($F60=$F$7:$F$107), --($G60=$G$7:$G$107),  --($H60=$H$7:$H$107), --($I60=$I$7:$I$107), --($J60=$J$7:$J$107), --('Evidence střelců a nástřel'!$H60 &lt; 'Evidence střelců a nástřel'!$H$7:$H$107)),"")</f>
        <v/>
      </c>
      <c r="L60" s="16" t="str">
        <f>IF($A60&lt;&gt;"",SUMPRODUCT(--($U$7:$U$107=1),--($T$7:$T$107=$T60),   --($C60=$C$7:$C$107), --($D60=$D$7:$D$107),  --($E60=$E$7:$E$107), --($F60=$F$7:$F$107), --($G60=$G$7:$G$107),  --($H60=$H$7:$H$107), --($I60=$I$7:$I$107), --($J60=$J$7:$J$107), --($K60=$K$7:$K$107), --('Evidence střelců a nástřel'!$G60 &lt; 'Evidence střelců a nástřel'!$G$7:$G$107)),"")</f>
        <v/>
      </c>
      <c r="M60" s="16" t="str">
        <f>IF($A60&lt;&gt;"",IF(AND(U60=0,Nastavení!$B$5="NE"), 1+SUMPRODUCT(--($A$7:$A$107&lt;&gt;""),--(T$7:$T$107=$T60), --($B60 &lt; $B$7:$B$107)), SUM($C60:$L60)),"")</f>
        <v/>
      </c>
      <c r="N60" s="16" t="str">
        <f>IF($A60&lt;&gt;"", SUMPRODUCT(--($T$7:$T$107=$T60),--($M$7:$M$107=$M60), --('Evidence střelců a nástřel'!$Q60 &lt; 'Evidence střelců a nástřel'!$Q$7:$Q$107)), "")</f>
        <v/>
      </c>
      <c r="O60" s="16" t="str">
        <f t="shared" si="2"/>
        <v/>
      </c>
      <c r="P60" s="16" t="str">
        <f>IF($A60&lt;&gt;"", IF(ISNA(VLOOKUP($T60,Nastavení!$B$10:$D$22,3,FALSE)),$O60,  $O60 + VLOOKUP('Evidence střelců a nástřel'!$C60,Nastavení!$B$10:$D$22,3,FALSE)), "")</f>
        <v/>
      </c>
      <c r="Q60" s="16" t="str">
        <f>IF($A60 &lt;&gt;"", COUNTIF($P$7:$P60, $P60) -1, "")</f>
        <v/>
      </c>
      <c r="R60" s="16" t="str">
        <f t="shared" si="4"/>
        <v/>
      </c>
      <c r="S60" s="16" t="str">
        <f>IF($A60&lt;&gt;"",  SUMPRODUCT(--('Evidence střelců a nástřel'!$A$7:$A$107&lt;&gt;""),--($T$7:$T$107&lt;&gt;"MZ"),--($T$7:$T$107=$T60),--('Evidence střelců a nástřel'!$S$7:$S$107='Evidence střelců a nástřel'!$S60)),"")</f>
        <v/>
      </c>
      <c r="T60" s="16" t="str">
        <f>IF( $A60&lt;&gt;"",IF(Nastavení!$B$4="NE", 'Evidence střelců a nástřel'!$C60,""),"")</f>
        <v/>
      </c>
      <c r="U60" s="16" t="str">
        <f>IF($A60&lt;&gt;"", IF(OR('Evidence střelců a nástřel'!$P60="",Nastavení!$B$5="ANO"),1,0),"")</f>
        <v/>
      </c>
    </row>
    <row r="61" spans="1:21">
      <c r="A61" s="16" t="str">
        <f>'Evidence střelců a nástřel'!$A61</f>
        <v/>
      </c>
      <c r="B61" s="16" t="str">
        <f>IF($A61&lt;&gt;"", SUM('Evidence střelců a nástřel'!$F61:$O61)  +  IF(Nastavení!$B$5 = "NE", 'Evidence střelců a nástřel'!$P61, 0),"")</f>
        <v/>
      </c>
      <c r="C61" s="16" t="str">
        <f t="shared" si="3"/>
        <v/>
      </c>
      <c r="D61" s="16" t="str">
        <f>IF($A61&lt;&gt;"", SUMPRODUCT(--($U$7:$U$107=1), --($T$7:$T$107=$T61), --($C61=$C$7:$C$107), --('Evidence střelců a nástřel'!$O61 &lt; 'Evidence střelců a nástřel'!$O$7:$O$107)), "")</f>
        <v/>
      </c>
      <c r="E61" s="16" t="str">
        <f>IF($A61&lt;&gt;"",SUMPRODUCT(--($U$7:$U$107=1),--($T$7:$T$107=$T61),  --($C61=$C$7:$C$107), --($D61=$D$7:$D$107),--('Evidence střelců a nástřel'!$N61 &lt; 'Evidence střelců a nástřel'!$N$7:$N$107)),"")</f>
        <v/>
      </c>
      <c r="F61" s="16" t="str">
        <f>IF($A61&lt;&gt;"",SUMPRODUCT(--($U$7:$U$107=1),--($T$7:$T$107=$T61), --($C61=$C$7:$C$107), --($D61=$D$7:$D$107),  --($E61=$E$7:$E$107), --('Evidence střelců a nástřel'!$M61 &lt; 'Evidence střelců a nástřel'!$M$7:$M$107)),"")</f>
        <v/>
      </c>
      <c r="G61" s="16" t="str">
        <f>IF($A61&lt;&gt;"",SUMPRODUCT(--($U$7:$U$107=1),--($T$7:$T$107=$T61), --($C61=$C$7:$C$107), --($D61=$D$7:$D$107),  --($E61=$E$7:$E$107),--($F61=$F$7:$F$107), --('Evidence střelců a nástřel'!$L61 &lt; 'Evidence střelců a nástřel'!$L$7:$L$107)),"")</f>
        <v/>
      </c>
      <c r="H61" s="16" t="str">
        <f>IF($A61&lt;&gt;"",SUMPRODUCT(--($U$7:$U$107=1),--($T$7:$T$107=$T61), --($C61=$C$7:$C$107), --($D61=$D$7:$D$107),  --($E61=$E$7:$E$107), --($F61=$F$7:$F$107), --($G61=$G$7:$G$107), --('Evidence střelců a nástřel'!$K61 &lt; 'Evidence střelců a nástřel'!$K$7:$K$107)),"")</f>
        <v/>
      </c>
      <c r="I61" s="16" t="str">
        <f>IF($A61&lt;&gt;"",SUMPRODUCT(--($U$7:$U$107=1),--($T$7:$T$107=$T61),  --($C61=$C$7:$C$107), --($D61=$D$7:$D$107),  --($E61=$E$7:$E$107), --($F61=$F$7:$F$107), --($G61=$G$7:$G$107),  --($H61=$H$7:$H$107), --('Evidence střelců a nástřel'!$J61 &lt; 'Evidence střelců a nástřel'!$J$7:$J$107)),"")</f>
        <v/>
      </c>
      <c r="J61" s="16" t="str">
        <f>IF($A61&lt;&gt;"",SUMPRODUCT(--($U$7:$U$107=1),--($T$7:$T$107=$T61),   --($C61=$C$7:$C$107), --($D61=$D$7:$D$107),  --($E61=$E$7:$E$107), --($F61=$F$7:$F$107), --($G61=$G$7:$G$107),  --($H61=$H$7:$H$107), --($I61=$I$7:$I$107), --('Evidence střelců a nástřel'!$I61 &lt; 'Evidence střelců a nástřel'!$I$7:$I$107)),"")</f>
        <v/>
      </c>
      <c r="K61" s="16" t="str">
        <f>IF($A61&lt;&gt;"",SUMPRODUCT(--($U$7:$U$107=1),--($T$7:$T$107=$T61),  --($C61=$C$7:$C$107), --($D61=$D$7:$D$107),  --($E61=$E$7:$E$107), --($F61=$F$7:$F$107), --($G61=$G$7:$G$107),  --($H61=$H$7:$H$107), --($I61=$I$7:$I$107), --($J61=$J$7:$J$107), --('Evidence střelců a nástřel'!$H61 &lt; 'Evidence střelců a nástřel'!$H$7:$H$107)),"")</f>
        <v/>
      </c>
      <c r="L61" s="16" t="str">
        <f>IF($A61&lt;&gt;"",SUMPRODUCT(--($U$7:$U$107=1),--($T$7:$T$107=$T61),   --($C61=$C$7:$C$107), --($D61=$D$7:$D$107),  --($E61=$E$7:$E$107), --($F61=$F$7:$F$107), --($G61=$G$7:$G$107),  --($H61=$H$7:$H$107), --($I61=$I$7:$I$107), --($J61=$J$7:$J$107), --($K61=$K$7:$K$107), --('Evidence střelců a nástřel'!$G61 &lt; 'Evidence střelců a nástřel'!$G$7:$G$107)),"")</f>
        <v/>
      </c>
      <c r="M61" s="16" t="str">
        <f>IF($A61&lt;&gt;"",IF(AND(U61=0,Nastavení!$B$5="NE"), 1+SUMPRODUCT(--($A$7:$A$107&lt;&gt;""),--(T$7:$T$107=$T61), --($B61 &lt; $B$7:$B$107)), SUM($C61:$L61)),"")</f>
        <v/>
      </c>
      <c r="N61" s="16" t="str">
        <f>IF($A61&lt;&gt;"", SUMPRODUCT(--($T$7:$T$107=$T61),--($M$7:$M$107=$M61), --('Evidence střelců a nástřel'!$Q61 &lt; 'Evidence střelců a nástřel'!$Q$7:$Q$107)), "")</f>
        <v/>
      </c>
      <c r="O61" s="16" t="str">
        <f t="shared" si="2"/>
        <v/>
      </c>
      <c r="P61" s="16" t="str">
        <f>IF($A61&lt;&gt;"", IF(ISNA(VLOOKUP($T61,Nastavení!$B$10:$D$22,3,FALSE)),$O61,  $O61 + VLOOKUP('Evidence střelců a nástřel'!$C61,Nastavení!$B$10:$D$22,3,FALSE)), "")</f>
        <v/>
      </c>
      <c r="Q61" s="16" t="str">
        <f>IF($A61 &lt;&gt;"", COUNTIF($P$7:$P61, $P61) -1, "")</f>
        <v/>
      </c>
      <c r="R61" s="16" t="str">
        <f t="shared" si="4"/>
        <v/>
      </c>
      <c r="S61" s="16" t="str">
        <f>IF($A61&lt;&gt;"",  SUMPRODUCT(--('Evidence střelců a nástřel'!$A$7:$A$107&lt;&gt;""),--($T$7:$T$107&lt;&gt;"MZ"),--($T$7:$T$107=$T61),--('Evidence střelců a nástřel'!$S$7:$S$107='Evidence střelců a nástřel'!$S61)),"")</f>
        <v/>
      </c>
      <c r="T61" s="16" t="str">
        <f>IF( $A61&lt;&gt;"",IF(Nastavení!$B$4="NE", 'Evidence střelců a nástřel'!$C61,""),"")</f>
        <v/>
      </c>
      <c r="U61" s="16" t="str">
        <f>IF($A61&lt;&gt;"", IF(OR('Evidence střelců a nástřel'!$P61="",Nastavení!$B$5="ANO"),1,0),"")</f>
        <v/>
      </c>
    </row>
    <row r="62" spans="1:21">
      <c r="A62" s="16" t="str">
        <f>'Evidence střelců a nástřel'!$A62</f>
        <v/>
      </c>
      <c r="B62" s="16" t="str">
        <f>IF($A62&lt;&gt;"", SUM('Evidence střelců a nástřel'!$F62:$O62)  +  IF(Nastavení!$B$5 = "NE", 'Evidence střelců a nástřel'!$P62, 0),"")</f>
        <v/>
      </c>
      <c r="C62" s="16" t="str">
        <f t="shared" si="3"/>
        <v/>
      </c>
      <c r="D62" s="16" t="str">
        <f>IF($A62&lt;&gt;"", SUMPRODUCT(--($U$7:$U$107=1), --($T$7:$T$107=$T62), --($C62=$C$7:$C$107), --('Evidence střelců a nástřel'!$O62 &lt; 'Evidence střelců a nástřel'!$O$7:$O$107)), "")</f>
        <v/>
      </c>
      <c r="E62" s="16" t="str">
        <f>IF($A62&lt;&gt;"",SUMPRODUCT(--($U$7:$U$107=1),--($T$7:$T$107=$T62),  --($C62=$C$7:$C$107), --($D62=$D$7:$D$107),--('Evidence střelců a nástřel'!$N62 &lt; 'Evidence střelců a nástřel'!$N$7:$N$107)),"")</f>
        <v/>
      </c>
      <c r="F62" s="16" t="str">
        <f>IF($A62&lt;&gt;"",SUMPRODUCT(--($U$7:$U$107=1),--($T$7:$T$107=$T62), --($C62=$C$7:$C$107), --($D62=$D$7:$D$107),  --($E62=$E$7:$E$107), --('Evidence střelců a nástřel'!$M62 &lt; 'Evidence střelců a nástřel'!$M$7:$M$107)),"")</f>
        <v/>
      </c>
      <c r="G62" s="16" t="str">
        <f>IF($A62&lt;&gt;"",SUMPRODUCT(--($U$7:$U$107=1),--($T$7:$T$107=$T62), --($C62=$C$7:$C$107), --($D62=$D$7:$D$107),  --($E62=$E$7:$E$107),--($F62=$F$7:$F$107), --('Evidence střelců a nástřel'!$L62 &lt; 'Evidence střelců a nástřel'!$L$7:$L$107)),"")</f>
        <v/>
      </c>
      <c r="H62" s="16" t="str">
        <f>IF($A62&lt;&gt;"",SUMPRODUCT(--($U$7:$U$107=1),--($T$7:$T$107=$T62), --($C62=$C$7:$C$107), --($D62=$D$7:$D$107),  --($E62=$E$7:$E$107), --($F62=$F$7:$F$107), --($G62=$G$7:$G$107), --('Evidence střelců a nástřel'!$K62 &lt; 'Evidence střelců a nástřel'!$K$7:$K$107)),"")</f>
        <v/>
      </c>
      <c r="I62" s="16" t="str">
        <f>IF($A62&lt;&gt;"",SUMPRODUCT(--($U$7:$U$107=1),--($T$7:$T$107=$T62),  --($C62=$C$7:$C$107), --($D62=$D$7:$D$107),  --($E62=$E$7:$E$107), --($F62=$F$7:$F$107), --($G62=$G$7:$G$107),  --($H62=$H$7:$H$107), --('Evidence střelců a nástřel'!$J62 &lt; 'Evidence střelců a nástřel'!$J$7:$J$107)),"")</f>
        <v/>
      </c>
      <c r="J62" s="16" t="str">
        <f>IF($A62&lt;&gt;"",SUMPRODUCT(--($U$7:$U$107=1),--($T$7:$T$107=$T62),   --($C62=$C$7:$C$107), --($D62=$D$7:$D$107),  --($E62=$E$7:$E$107), --($F62=$F$7:$F$107), --($G62=$G$7:$G$107),  --($H62=$H$7:$H$107), --($I62=$I$7:$I$107), --('Evidence střelců a nástřel'!$I62 &lt; 'Evidence střelců a nástřel'!$I$7:$I$107)),"")</f>
        <v/>
      </c>
      <c r="K62" s="16" t="str">
        <f>IF($A62&lt;&gt;"",SUMPRODUCT(--($U$7:$U$107=1),--($T$7:$T$107=$T62),  --($C62=$C$7:$C$107), --($D62=$D$7:$D$107),  --($E62=$E$7:$E$107), --($F62=$F$7:$F$107), --($G62=$G$7:$G$107),  --($H62=$H$7:$H$107), --($I62=$I$7:$I$107), --($J62=$J$7:$J$107), --('Evidence střelců a nástřel'!$H62 &lt; 'Evidence střelců a nástřel'!$H$7:$H$107)),"")</f>
        <v/>
      </c>
      <c r="L62" s="16" t="str">
        <f>IF($A62&lt;&gt;"",SUMPRODUCT(--($U$7:$U$107=1),--($T$7:$T$107=$T62),   --($C62=$C$7:$C$107), --($D62=$D$7:$D$107),  --($E62=$E$7:$E$107), --($F62=$F$7:$F$107), --($G62=$G$7:$G$107),  --($H62=$H$7:$H$107), --($I62=$I$7:$I$107), --($J62=$J$7:$J$107), --($K62=$K$7:$K$107), --('Evidence střelců a nástřel'!$G62 &lt; 'Evidence střelců a nástřel'!$G$7:$G$107)),"")</f>
        <v/>
      </c>
      <c r="M62" s="16" t="str">
        <f>IF($A62&lt;&gt;"",IF(AND(U62=0,Nastavení!$B$5="NE"), 1+SUMPRODUCT(--($A$7:$A$107&lt;&gt;""),--(T$7:$T$107=$T62), --($B62 &lt; $B$7:$B$107)), SUM($C62:$L62)),"")</f>
        <v/>
      </c>
      <c r="N62" s="16" t="str">
        <f>IF($A62&lt;&gt;"", SUMPRODUCT(--($T$7:$T$107=$T62),--($M$7:$M$107=$M62), --('Evidence střelců a nástřel'!$Q62 &lt; 'Evidence střelců a nástřel'!$Q$7:$Q$107)), "")</f>
        <v/>
      </c>
      <c r="O62" s="16" t="str">
        <f t="shared" si="2"/>
        <v/>
      </c>
      <c r="P62" s="16" t="str">
        <f>IF($A62&lt;&gt;"", IF(ISNA(VLOOKUP($T62,Nastavení!$B$10:$D$22,3,FALSE)),$O62,  $O62 + VLOOKUP('Evidence střelců a nástřel'!$C62,Nastavení!$B$10:$D$22,3,FALSE)), "")</f>
        <v/>
      </c>
      <c r="Q62" s="16" t="str">
        <f>IF($A62 &lt;&gt;"", COUNTIF($P$7:$P62, $P62) -1, "")</f>
        <v/>
      </c>
      <c r="R62" s="16" t="str">
        <f t="shared" si="4"/>
        <v/>
      </c>
      <c r="S62" s="16" t="str">
        <f>IF($A62&lt;&gt;"",  SUMPRODUCT(--('Evidence střelců a nástřel'!$A$7:$A$107&lt;&gt;""),--($T$7:$T$107&lt;&gt;"MZ"),--($T$7:$T$107=$T62),--('Evidence střelců a nástřel'!$S$7:$S$107='Evidence střelců a nástřel'!$S62)),"")</f>
        <v/>
      </c>
      <c r="T62" s="16" t="str">
        <f>IF( $A62&lt;&gt;"",IF(Nastavení!$B$4="NE", 'Evidence střelců a nástřel'!$C62,""),"")</f>
        <v/>
      </c>
      <c r="U62" s="16" t="str">
        <f>IF($A62&lt;&gt;"", IF(OR('Evidence střelců a nástřel'!$P62="",Nastavení!$B$5="ANO"),1,0),"")</f>
        <v/>
      </c>
    </row>
    <row r="63" spans="1:21">
      <c r="A63" s="16" t="str">
        <f>'Evidence střelců a nástřel'!$A63</f>
        <v/>
      </c>
      <c r="B63" s="16" t="str">
        <f>IF($A63&lt;&gt;"", SUM('Evidence střelců a nástřel'!$F63:$O63)  +  IF(Nastavení!$B$5 = "NE", 'Evidence střelců a nástřel'!$P63, 0),"")</f>
        <v/>
      </c>
      <c r="C63" s="16" t="str">
        <f t="shared" si="3"/>
        <v/>
      </c>
      <c r="D63" s="16" t="str">
        <f>IF($A63&lt;&gt;"", SUMPRODUCT(--($U$7:$U$107=1), --($T$7:$T$107=$T63), --($C63=$C$7:$C$107), --('Evidence střelců a nástřel'!$O63 &lt; 'Evidence střelců a nástřel'!$O$7:$O$107)), "")</f>
        <v/>
      </c>
      <c r="E63" s="16" t="str">
        <f>IF($A63&lt;&gt;"",SUMPRODUCT(--($U$7:$U$107=1),--($T$7:$T$107=$T63),  --($C63=$C$7:$C$107), --($D63=$D$7:$D$107),--('Evidence střelců a nástřel'!$N63 &lt; 'Evidence střelců a nástřel'!$N$7:$N$107)),"")</f>
        <v/>
      </c>
      <c r="F63" s="16" t="str">
        <f>IF($A63&lt;&gt;"",SUMPRODUCT(--($U$7:$U$107=1),--($T$7:$T$107=$T63), --($C63=$C$7:$C$107), --($D63=$D$7:$D$107),  --($E63=$E$7:$E$107), --('Evidence střelců a nástřel'!$M63 &lt; 'Evidence střelců a nástřel'!$M$7:$M$107)),"")</f>
        <v/>
      </c>
      <c r="G63" s="16" t="str">
        <f>IF($A63&lt;&gt;"",SUMPRODUCT(--($U$7:$U$107=1),--($T$7:$T$107=$T63), --($C63=$C$7:$C$107), --($D63=$D$7:$D$107),  --($E63=$E$7:$E$107),--($F63=$F$7:$F$107), --('Evidence střelců a nástřel'!$L63 &lt; 'Evidence střelců a nástřel'!$L$7:$L$107)),"")</f>
        <v/>
      </c>
      <c r="H63" s="16" t="str">
        <f>IF($A63&lt;&gt;"",SUMPRODUCT(--($U$7:$U$107=1),--($T$7:$T$107=$T63), --($C63=$C$7:$C$107), --($D63=$D$7:$D$107),  --($E63=$E$7:$E$107), --($F63=$F$7:$F$107), --($G63=$G$7:$G$107), --('Evidence střelců a nástřel'!$K63 &lt; 'Evidence střelců a nástřel'!$K$7:$K$107)),"")</f>
        <v/>
      </c>
      <c r="I63" s="16" t="str">
        <f>IF($A63&lt;&gt;"",SUMPRODUCT(--($U$7:$U$107=1),--($T$7:$T$107=$T63),  --($C63=$C$7:$C$107), --($D63=$D$7:$D$107),  --($E63=$E$7:$E$107), --($F63=$F$7:$F$107), --($G63=$G$7:$G$107),  --($H63=$H$7:$H$107), --('Evidence střelců a nástřel'!$J63 &lt; 'Evidence střelců a nástřel'!$J$7:$J$107)),"")</f>
        <v/>
      </c>
      <c r="J63" s="16" t="str">
        <f>IF($A63&lt;&gt;"",SUMPRODUCT(--($U$7:$U$107=1),--($T$7:$T$107=$T63),   --($C63=$C$7:$C$107), --($D63=$D$7:$D$107),  --($E63=$E$7:$E$107), --($F63=$F$7:$F$107), --($G63=$G$7:$G$107),  --($H63=$H$7:$H$107), --($I63=$I$7:$I$107), --('Evidence střelců a nástřel'!$I63 &lt; 'Evidence střelců a nástřel'!$I$7:$I$107)),"")</f>
        <v/>
      </c>
      <c r="K63" s="16" t="str">
        <f>IF($A63&lt;&gt;"",SUMPRODUCT(--($U$7:$U$107=1),--($T$7:$T$107=$T63),  --($C63=$C$7:$C$107), --($D63=$D$7:$D$107),  --($E63=$E$7:$E$107), --($F63=$F$7:$F$107), --($G63=$G$7:$G$107),  --($H63=$H$7:$H$107), --($I63=$I$7:$I$107), --($J63=$J$7:$J$107), --('Evidence střelců a nástřel'!$H63 &lt; 'Evidence střelců a nástřel'!$H$7:$H$107)),"")</f>
        <v/>
      </c>
      <c r="L63" s="16" t="str">
        <f>IF($A63&lt;&gt;"",SUMPRODUCT(--($U$7:$U$107=1),--($T$7:$T$107=$T63),   --($C63=$C$7:$C$107), --($D63=$D$7:$D$107),  --($E63=$E$7:$E$107), --($F63=$F$7:$F$107), --($G63=$G$7:$G$107),  --($H63=$H$7:$H$107), --($I63=$I$7:$I$107), --($J63=$J$7:$J$107), --($K63=$K$7:$K$107), --('Evidence střelců a nástřel'!$G63 &lt; 'Evidence střelců a nástřel'!$G$7:$G$107)),"")</f>
        <v/>
      </c>
      <c r="M63" s="16" t="str">
        <f>IF($A63&lt;&gt;"",IF(AND(U63=0,Nastavení!$B$5="NE"), 1+SUMPRODUCT(--($A$7:$A$107&lt;&gt;""),--(T$7:$T$107=$T63), --($B63 &lt; $B$7:$B$107)), SUM($C63:$L63)),"")</f>
        <v/>
      </c>
      <c r="N63" s="16" t="str">
        <f>IF($A63&lt;&gt;"", SUMPRODUCT(--($T$7:$T$107=$T63),--($M$7:$M$107=$M63), --('Evidence střelců a nástřel'!$Q63 &lt; 'Evidence střelců a nástřel'!$Q$7:$Q$107)), "")</f>
        <v/>
      </c>
      <c r="O63" s="16" t="str">
        <f t="shared" si="2"/>
        <v/>
      </c>
      <c r="P63" s="16" t="str">
        <f>IF($A63&lt;&gt;"", IF(ISNA(VLOOKUP($T63,Nastavení!$B$10:$D$22,3,FALSE)),$O63,  $O63 + VLOOKUP('Evidence střelců a nástřel'!$C63,Nastavení!$B$10:$D$22,3,FALSE)), "")</f>
        <v/>
      </c>
      <c r="Q63" s="16" t="str">
        <f>IF($A63 &lt;&gt;"", COUNTIF($P$7:$P63, $P63) -1, "")</f>
        <v/>
      </c>
      <c r="R63" s="16" t="str">
        <f t="shared" si="4"/>
        <v/>
      </c>
      <c r="S63" s="16" t="str">
        <f>IF($A63&lt;&gt;"",  SUMPRODUCT(--('Evidence střelců a nástřel'!$A$7:$A$107&lt;&gt;""),--($T$7:$T$107&lt;&gt;"MZ"),--($T$7:$T$107=$T63),--('Evidence střelců a nástřel'!$S$7:$S$107='Evidence střelců a nástřel'!$S63)),"")</f>
        <v/>
      </c>
      <c r="T63" s="16" t="str">
        <f>IF( $A63&lt;&gt;"",IF(Nastavení!$B$4="NE", 'Evidence střelců a nástřel'!$C63,""),"")</f>
        <v/>
      </c>
      <c r="U63" s="16" t="str">
        <f>IF($A63&lt;&gt;"", IF(OR('Evidence střelců a nástřel'!$P63="",Nastavení!$B$5="ANO"),1,0),"")</f>
        <v/>
      </c>
    </row>
    <row r="64" spans="1:21">
      <c r="A64" s="16" t="str">
        <f>'Evidence střelců a nástřel'!$A64</f>
        <v/>
      </c>
      <c r="B64" s="16" t="str">
        <f>IF($A64&lt;&gt;"", SUM('Evidence střelců a nástřel'!$F64:$O64)  +  IF(Nastavení!$B$5 = "NE", 'Evidence střelců a nástřel'!$P64, 0),"")</f>
        <v/>
      </c>
      <c r="C64" s="16" t="str">
        <f t="shared" si="3"/>
        <v/>
      </c>
      <c r="D64" s="16" t="str">
        <f>IF($A64&lt;&gt;"", SUMPRODUCT(--($U$7:$U$107=1), --($T$7:$T$107=$T64), --($C64=$C$7:$C$107), --('Evidence střelců a nástřel'!$O64 &lt; 'Evidence střelců a nástřel'!$O$7:$O$107)), "")</f>
        <v/>
      </c>
      <c r="E64" s="16" t="str">
        <f>IF($A64&lt;&gt;"",SUMPRODUCT(--($U$7:$U$107=1),--($T$7:$T$107=$T64),  --($C64=$C$7:$C$107), --($D64=$D$7:$D$107),--('Evidence střelců a nástřel'!$N64 &lt; 'Evidence střelců a nástřel'!$N$7:$N$107)),"")</f>
        <v/>
      </c>
      <c r="F64" s="16" t="str">
        <f>IF($A64&lt;&gt;"",SUMPRODUCT(--($U$7:$U$107=1),--($T$7:$T$107=$T64), --($C64=$C$7:$C$107), --($D64=$D$7:$D$107),  --($E64=$E$7:$E$107), --('Evidence střelců a nástřel'!$M64 &lt; 'Evidence střelců a nástřel'!$M$7:$M$107)),"")</f>
        <v/>
      </c>
      <c r="G64" s="16" t="str">
        <f>IF($A64&lt;&gt;"",SUMPRODUCT(--($U$7:$U$107=1),--($T$7:$T$107=$T64), --($C64=$C$7:$C$107), --($D64=$D$7:$D$107),  --($E64=$E$7:$E$107),--($F64=$F$7:$F$107), --('Evidence střelců a nástřel'!$L64 &lt; 'Evidence střelců a nástřel'!$L$7:$L$107)),"")</f>
        <v/>
      </c>
      <c r="H64" s="16" t="str">
        <f>IF($A64&lt;&gt;"",SUMPRODUCT(--($U$7:$U$107=1),--($T$7:$T$107=$T64), --($C64=$C$7:$C$107), --($D64=$D$7:$D$107),  --($E64=$E$7:$E$107), --($F64=$F$7:$F$107), --($G64=$G$7:$G$107), --('Evidence střelců a nástřel'!$K64 &lt; 'Evidence střelců a nástřel'!$K$7:$K$107)),"")</f>
        <v/>
      </c>
      <c r="I64" s="16" t="str">
        <f>IF($A64&lt;&gt;"",SUMPRODUCT(--($U$7:$U$107=1),--($T$7:$T$107=$T64),  --($C64=$C$7:$C$107), --($D64=$D$7:$D$107),  --($E64=$E$7:$E$107), --($F64=$F$7:$F$107), --($G64=$G$7:$G$107),  --($H64=$H$7:$H$107), --('Evidence střelců a nástřel'!$J64 &lt; 'Evidence střelců a nástřel'!$J$7:$J$107)),"")</f>
        <v/>
      </c>
      <c r="J64" s="16" t="str">
        <f>IF($A64&lt;&gt;"",SUMPRODUCT(--($U$7:$U$107=1),--($T$7:$T$107=$T64),   --($C64=$C$7:$C$107), --($D64=$D$7:$D$107),  --($E64=$E$7:$E$107), --($F64=$F$7:$F$107), --($G64=$G$7:$G$107),  --($H64=$H$7:$H$107), --($I64=$I$7:$I$107), --('Evidence střelců a nástřel'!$I64 &lt; 'Evidence střelců a nástřel'!$I$7:$I$107)),"")</f>
        <v/>
      </c>
      <c r="K64" s="16" t="str">
        <f>IF($A64&lt;&gt;"",SUMPRODUCT(--($U$7:$U$107=1),--($T$7:$T$107=$T64),  --($C64=$C$7:$C$107), --($D64=$D$7:$D$107),  --($E64=$E$7:$E$107), --($F64=$F$7:$F$107), --($G64=$G$7:$G$107),  --($H64=$H$7:$H$107), --($I64=$I$7:$I$107), --($J64=$J$7:$J$107), --('Evidence střelců a nástřel'!$H64 &lt; 'Evidence střelců a nástřel'!$H$7:$H$107)),"")</f>
        <v/>
      </c>
      <c r="L64" s="16" t="str">
        <f>IF($A64&lt;&gt;"",SUMPRODUCT(--($U$7:$U$107=1),--($T$7:$T$107=$T64),   --($C64=$C$7:$C$107), --($D64=$D$7:$D$107),  --($E64=$E$7:$E$107), --($F64=$F$7:$F$107), --($G64=$G$7:$G$107),  --($H64=$H$7:$H$107), --($I64=$I$7:$I$107), --($J64=$J$7:$J$107), --($K64=$K$7:$K$107), --('Evidence střelců a nástřel'!$G64 &lt; 'Evidence střelců a nástřel'!$G$7:$G$107)),"")</f>
        <v/>
      </c>
      <c r="M64" s="16" t="str">
        <f>IF($A64&lt;&gt;"",IF(AND(U64=0,Nastavení!$B$5="NE"), 1+SUMPRODUCT(--($A$7:$A$107&lt;&gt;""),--(T$7:$T$107=$T64), --($B64 &lt; $B$7:$B$107)), SUM($C64:$L64)),"")</f>
        <v/>
      </c>
      <c r="N64" s="16" t="str">
        <f>IF($A64&lt;&gt;"", SUMPRODUCT(--($T$7:$T$107=$T64),--($M$7:$M$107=$M64), --('Evidence střelců a nástřel'!$Q64 &lt; 'Evidence střelců a nástřel'!$Q$7:$Q$107)), "")</f>
        <v/>
      </c>
      <c r="O64" s="16" t="str">
        <f t="shared" si="2"/>
        <v/>
      </c>
      <c r="P64" s="16" t="str">
        <f>IF($A64&lt;&gt;"", IF(ISNA(VLOOKUP($T64,Nastavení!$B$10:$D$22,3,FALSE)),$O64,  $O64 + VLOOKUP('Evidence střelců a nástřel'!$C64,Nastavení!$B$10:$D$22,3,FALSE)), "")</f>
        <v/>
      </c>
      <c r="Q64" s="16" t="str">
        <f>IF($A64 &lt;&gt;"", COUNTIF($P$7:$P64, $P64) -1, "")</f>
        <v/>
      </c>
      <c r="R64" s="16" t="str">
        <f t="shared" si="4"/>
        <v/>
      </c>
      <c r="S64" s="16" t="str">
        <f>IF($A64&lt;&gt;"",  SUMPRODUCT(--('Evidence střelců a nástřel'!$A$7:$A$107&lt;&gt;""),--($T$7:$T$107&lt;&gt;"MZ"),--($T$7:$T$107=$T64),--('Evidence střelců a nástřel'!$S$7:$S$107='Evidence střelců a nástřel'!$S64)),"")</f>
        <v/>
      </c>
      <c r="T64" s="16" t="str">
        <f>IF( $A64&lt;&gt;"",IF(Nastavení!$B$4="NE", 'Evidence střelců a nástřel'!$C64,""),"")</f>
        <v/>
      </c>
      <c r="U64" s="16" t="str">
        <f>IF($A64&lt;&gt;"", IF(OR('Evidence střelců a nástřel'!$P64="",Nastavení!$B$5="ANO"),1,0),"")</f>
        <v/>
      </c>
    </row>
    <row r="65" spans="1:21">
      <c r="A65" s="16" t="str">
        <f>'Evidence střelců a nástřel'!$A65</f>
        <v/>
      </c>
      <c r="B65" s="16" t="str">
        <f>IF($A65&lt;&gt;"", SUM('Evidence střelců a nástřel'!$F65:$O65)  +  IF(Nastavení!$B$5 = "NE", 'Evidence střelců a nástřel'!$P65, 0),"")</f>
        <v/>
      </c>
      <c r="C65" s="16" t="str">
        <f t="shared" si="3"/>
        <v/>
      </c>
      <c r="D65" s="16" t="str">
        <f>IF($A65&lt;&gt;"", SUMPRODUCT(--($U$7:$U$107=1), --($T$7:$T$107=$T65), --($C65=$C$7:$C$107), --('Evidence střelců a nástřel'!$O65 &lt; 'Evidence střelců a nástřel'!$O$7:$O$107)), "")</f>
        <v/>
      </c>
      <c r="E65" s="16" t="str">
        <f>IF($A65&lt;&gt;"",SUMPRODUCT(--($U$7:$U$107=1),--($T$7:$T$107=$T65),  --($C65=$C$7:$C$107), --($D65=$D$7:$D$107),--('Evidence střelců a nástřel'!$N65 &lt; 'Evidence střelců a nástřel'!$N$7:$N$107)),"")</f>
        <v/>
      </c>
      <c r="F65" s="16" t="str">
        <f>IF($A65&lt;&gt;"",SUMPRODUCT(--($U$7:$U$107=1),--($T$7:$T$107=$T65), --($C65=$C$7:$C$107), --($D65=$D$7:$D$107),  --($E65=$E$7:$E$107), --('Evidence střelců a nástřel'!$M65 &lt; 'Evidence střelců a nástřel'!$M$7:$M$107)),"")</f>
        <v/>
      </c>
      <c r="G65" s="16" t="str">
        <f>IF($A65&lt;&gt;"",SUMPRODUCT(--($U$7:$U$107=1),--($T$7:$T$107=$T65), --($C65=$C$7:$C$107), --($D65=$D$7:$D$107),  --($E65=$E$7:$E$107),--($F65=$F$7:$F$107), --('Evidence střelců a nástřel'!$L65 &lt; 'Evidence střelců a nástřel'!$L$7:$L$107)),"")</f>
        <v/>
      </c>
      <c r="H65" s="16" t="str">
        <f>IF($A65&lt;&gt;"",SUMPRODUCT(--($U$7:$U$107=1),--($T$7:$T$107=$T65), --($C65=$C$7:$C$107), --($D65=$D$7:$D$107),  --($E65=$E$7:$E$107), --($F65=$F$7:$F$107), --($G65=$G$7:$G$107), --('Evidence střelců a nástřel'!$K65 &lt; 'Evidence střelců a nástřel'!$K$7:$K$107)),"")</f>
        <v/>
      </c>
      <c r="I65" s="16" t="str">
        <f>IF($A65&lt;&gt;"",SUMPRODUCT(--($U$7:$U$107=1),--($T$7:$T$107=$T65),  --($C65=$C$7:$C$107), --($D65=$D$7:$D$107),  --($E65=$E$7:$E$107), --($F65=$F$7:$F$107), --($G65=$G$7:$G$107),  --($H65=$H$7:$H$107), --('Evidence střelců a nástřel'!$J65 &lt; 'Evidence střelců a nástřel'!$J$7:$J$107)),"")</f>
        <v/>
      </c>
      <c r="J65" s="16" t="str">
        <f>IF($A65&lt;&gt;"",SUMPRODUCT(--($U$7:$U$107=1),--($T$7:$T$107=$T65),   --($C65=$C$7:$C$107), --($D65=$D$7:$D$107),  --($E65=$E$7:$E$107), --($F65=$F$7:$F$107), --($G65=$G$7:$G$107),  --($H65=$H$7:$H$107), --($I65=$I$7:$I$107), --('Evidence střelců a nástřel'!$I65 &lt; 'Evidence střelců a nástřel'!$I$7:$I$107)),"")</f>
        <v/>
      </c>
      <c r="K65" s="16" t="str">
        <f>IF($A65&lt;&gt;"",SUMPRODUCT(--($U$7:$U$107=1),--($T$7:$T$107=$T65),  --($C65=$C$7:$C$107), --($D65=$D$7:$D$107),  --($E65=$E$7:$E$107), --($F65=$F$7:$F$107), --($G65=$G$7:$G$107),  --($H65=$H$7:$H$107), --($I65=$I$7:$I$107), --($J65=$J$7:$J$107), --('Evidence střelců a nástřel'!$H65 &lt; 'Evidence střelců a nástřel'!$H$7:$H$107)),"")</f>
        <v/>
      </c>
      <c r="L65" s="16" t="str">
        <f>IF($A65&lt;&gt;"",SUMPRODUCT(--($U$7:$U$107=1),--($T$7:$T$107=$T65),   --($C65=$C$7:$C$107), --($D65=$D$7:$D$107),  --($E65=$E$7:$E$107), --($F65=$F$7:$F$107), --($G65=$G$7:$G$107),  --($H65=$H$7:$H$107), --($I65=$I$7:$I$107), --($J65=$J$7:$J$107), --($K65=$K$7:$K$107), --('Evidence střelců a nástřel'!$G65 &lt; 'Evidence střelců a nástřel'!$G$7:$G$107)),"")</f>
        <v/>
      </c>
      <c r="M65" s="16" t="str">
        <f>IF($A65&lt;&gt;"",IF(AND(U65=0,Nastavení!$B$5="NE"), 1+SUMPRODUCT(--($A$7:$A$107&lt;&gt;""),--(T$7:$T$107=$T65), --($B65 &lt; $B$7:$B$107)), SUM($C65:$L65)),"")</f>
        <v/>
      </c>
      <c r="N65" s="16" t="str">
        <f>IF($A65&lt;&gt;"", SUMPRODUCT(--($T$7:$T$107=$T65),--($M$7:$M$107=$M65), --('Evidence střelců a nástřel'!$Q65 &lt; 'Evidence střelců a nástřel'!$Q$7:$Q$107)), "")</f>
        <v/>
      </c>
      <c r="O65" s="16" t="str">
        <f t="shared" si="2"/>
        <v/>
      </c>
      <c r="P65" s="16" t="str">
        <f>IF($A65&lt;&gt;"", IF(ISNA(VLOOKUP($T65,Nastavení!$B$10:$D$22,3,FALSE)),$O65,  $O65 + VLOOKUP('Evidence střelců a nástřel'!$C65,Nastavení!$B$10:$D$22,3,FALSE)), "")</f>
        <v/>
      </c>
      <c r="Q65" s="16" t="str">
        <f>IF($A65 &lt;&gt;"", COUNTIF($P$7:$P65, $P65) -1, "")</f>
        <v/>
      </c>
      <c r="R65" s="16" t="str">
        <f t="shared" si="4"/>
        <v/>
      </c>
      <c r="S65" s="16" t="str">
        <f>IF($A65&lt;&gt;"",  SUMPRODUCT(--('Evidence střelců a nástřel'!$A$7:$A$107&lt;&gt;""),--($T$7:$T$107&lt;&gt;"MZ"),--($T$7:$T$107=$T65),--('Evidence střelců a nástřel'!$S$7:$S$107='Evidence střelců a nástřel'!$S65)),"")</f>
        <v/>
      </c>
      <c r="T65" s="16" t="str">
        <f>IF( $A65&lt;&gt;"",IF(Nastavení!$B$4="NE", 'Evidence střelců a nástřel'!$C65,""),"")</f>
        <v/>
      </c>
      <c r="U65" s="16" t="str">
        <f>IF($A65&lt;&gt;"", IF(OR('Evidence střelců a nástřel'!$P65="",Nastavení!$B$5="ANO"),1,0),"")</f>
        <v/>
      </c>
    </row>
    <row r="66" spans="1:21">
      <c r="A66" s="16" t="str">
        <f>'Evidence střelců a nástřel'!$A66</f>
        <v/>
      </c>
      <c r="B66" s="16" t="str">
        <f>IF($A66&lt;&gt;"", SUM('Evidence střelců a nástřel'!$F66:$O66)  +  IF(Nastavení!$B$5 = "NE", 'Evidence střelců a nástřel'!$P66, 0),"")</f>
        <v/>
      </c>
      <c r="C66" s="16" t="str">
        <f t="shared" si="3"/>
        <v/>
      </c>
      <c r="D66" s="16" t="str">
        <f>IF($A66&lt;&gt;"", SUMPRODUCT(--($U$7:$U$107=1), --($T$7:$T$107=$T66), --($C66=$C$7:$C$107), --('Evidence střelců a nástřel'!$O66 &lt; 'Evidence střelců a nástřel'!$O$7:$O$107)), "")</f>
        <v/>
      </c>
      <c r="E66" s="16" t="str">
        <f>IF($A66&lt;&gt;"",SUMPRODUCT(--($U$7:$U$107=1),--($T$7:$T$107=$T66),  --($C66=$C$7:$C$107), --($D66=$D$7:$D$107),--('Evidence střelců a nástřel'!$N66 &lt; 'Evidence střelců a nástřel'!$N$7:$N$107)),"")</f>
        <v/>
      </c>
      <c r="F66" s="16" t="str">
        <f>IF($A66&lt;&gt;"",SUMPRODUCT(--($U$7:$U$107=1),--($T$7:$T$107=$T66), --($C66=$C$7:$C$107), --($D66=$D$7:$D$107),  --($E66=$E$7:$E$107), --('Evidence střelců a nástřel'!$M66 &lt; 'Evidence střelců a nástřel'!$M$7:$M$107)),"")</f>
        <v/>
      </c>
      <c r="G66" s="16" t="str">
        <f>IF($A66&lt;&gt;"",SUMPRODUCT(--($U$7:$U$107=1),--($T$7:$T$107=$T66), --($C66=$C$7:$C$107), --($D66=$D$7:$D$107),  --($E66=$E$7:$E$107),--($F66=$F$7:$F$107), --('Evidence střelců a nástřel'!$L66 &lt; 'Evidence střelců a nástřel'!$L$7:$L$107)),"")</f>
        <v/>
      </c>
      <c r="H66" s="16" t="str">
        <f>IF($A66&lt;&gt;"",SUMPRODUCT(--($U$7:$U$107=1),--($T$7:$T$107=$T66), --($C66=$C$7:$C$107), --($D66=$D$7:$D$107),  --($E66=$E$7:$E$107), --($F66=$F$7:$F$107), --($G66=$G$7:$G$107), --('Evidence střelců a nástřel'!$K66 &lt; 'Evidence střelců a nástřel'!$K$7:$K$107)),"")</f>
        <v/>
      </c>
      <c r="I66" s="16" t="str">
        <f>IF($A66&lt;&gt;"",SUMPRODUCT(--($U$7:$U$107=1),--($T$7:$T$107=$T66),  --($C66=$C$7:$C$107), --($D66=$D$7:$D$107),  --($E66=$E$7:$E$107), --($F66=$F$7:$F$107), --($G66=$G$7:$G$107),  --($H66=$H$7:$H$107), --('Evidence střelců a nástřel'!$J66 &lt; 'Evidence střelců a nástřel'!$J$7:$J$107)),"")</f>
        <v/>
      </c>
      <c r="J66" s="16" t="str">
        <f>IF($A66&lt;&gt;"",SUMPRODUCT(--($U$7:$U$107=1),--($T$7:$T$107=$T66),   --($C66=$C$7:$C$107), --($D66=$D$7:$D$107),  --($E66=$E$7:$E$107), --($F66=$F$7:$F$107), --($G66=$G$7:$G$107),  --($H66=$H$7:$H$107), --($I66=$I$7:$I$107), --('Evidence střelců a nástřel'!$I66 &lt; 'Evidence střelců a nástřel'!$I$7:$I$107)),"")</f>
        <v/>
      </c>
      <c r="K66" s="16" t="str">
        <f>IF($A66&lt;&gt;"",SUMPRODUCT(--($U$7:$U$107=1),--($T$7:$T$107=$T66),  --($C66=$C$7:$C$107), --($D66=$D$7:$D$107),  --($E66=$E$7:$E$107), --($F66=$F$7:$F$107), --($G66=$G$7:$G$107),  --($H66=$H$7:$H$107), --($I66=$I$7:$I$107), --($J66=$J$7:$J$107), --('Evidence střelců a nástřel'!$H66 &lt; 'Evidence střelců a nástřel'!$H$7:$H$107)),"")</f>
        <v/>
      </c>
      <c r="L66" s="16" t="str">
        <f>IF($A66&lt;&gt;"",SUMPRODUCT(--($U$7:$U$107=1),--($T$7:$T$107=$T66),   --($C66=$C$7:$C$107), --($D66=$D$7:$D$107),  --($E66=$E$7:$E$107), --($F66=$F$7:$F$107), --($G66=$G$7:$G$107),  --($H66=$H$7:$H$107), --($I66=$I$7:$I$107), --($J66=$J$7:$J$107), --($K66=$K$7:$K$107), --('Evidence střelců a nástřel'!$G66 &lt; 'Evidence střelců a nástřel'!$G$7:$G$107)),"")</f>
        <v/>
      </c>
      <c r="M66" s="16" t="str">
        <f>IF($A66&lt;&gt;"",IF(AND(U66=0,Nastavení!$B$5="NE"), 1+SUMPRODUCT(--($A$7:$A$107&lt;&gt;""),--(T$7:$T$107=$T66), --($B66 &lt; $B$7:$B$107)), SUM($C66:$L66)),"")</f>
        <v/>
      </c>
      <c r="N66" s="16" t="str">
        <f>IF($A66&lt;&gt;"", SUMPRODUCT(--($T$7:$T$107=$T66),--($M$7:$M$107=$M66), --('Evidence střelců a nástřel'!$Q66 &lt; 'Evidence střelců a nástřel'!$Q$7:$Q$107)), "")</f>
        <v/>
      </c>
      <c r="O66" s="16" t="str">
        <f t="shared" si="2"/>
        <v/>
      </c>
      <c r="P66" s="16" t="str">
        <f>IF($A66&lt;&gt;"", IF(ISNA(VLOOKUP($T66,Nastavení!$B$10:$D$22,3,FALSE)),$O66,  $O66 + VLOOKUP('Evidence střelců a nástřel'!$C66,Nastavení!$B$10:$D$22,3,FALSE)), "")</f>
        <v/>
      </c>
      <c r="Q66" s="16" t="str">
        <f>IF($A66 &lt;&gt;"", COUNTIF($P$7:$P66, $P66) -1, "")</f>
        <v/>
      </c>
      <c r="R66" s="16" t="str">
        <f t="shared" si="4"/>
        <v/>
      </c>
      <c r="S66" s="16" t="str">
        <f>IF($A66&lt;&gt;"",  SUMPRODUCT(--('Evidence střelců a nástřel'!$A$7:$A$107&lt;&gt;""),--($T$7:$T$107&lt;&gt;"MZ"),--($T$7:$T$107=$T66),--('Evidence střelců a nástřel'!$S$7:$S$107='Evidence střelců a nástřel'!$S66)),"")</f>
        <v/>
      </c>
      <c r="T66" s="16" t="str">
        <f>IF( $A66&lt;&gt;"",IF(Nastavení!$B$4="NE", 'Evidence střelců a nástřel'!$C66,""),"")</f>
        <v/>
      </c>
      <c r="U66" s="16" t="str">
        <f>IF($A66&lt;&gt;"", IF(OR('Evidence střelců a nástřel'!$P66="",Nastavení!$B$5="ANO"),1,0),"")</f>
        <v/>
      </c>
    </row>
    <row r="67" spans="1:21">
      <c r="A67" s="16" t="str">
        <f>'Evidence střelců a nástřel'!$A67</f>
        <v/>
      </c>
      <c r="B67" s="16" t="str">
        <f>IF($A67&lt;&gt;"", SUM('Evidence střelců a nástřel'!$F67:$O67)  +  IF(Nastavení!$B$5 = "NE", 'Evidence střelců a nástřel'!$P67, 0),"")</f>
        <v/>
      </c>
      <c r="C67" s="16" t="str">
        <f t="shared" si="3"/>
        <v/>
      </c>
      <c r="D67" s="16" t="str">
        <f>IF($A67&lt;&gt;"", SUMPRODUCT(--($U$7:$U$107=1), --($T$7:$T$107=$T67), --($C67=$C$7:$C$107), --('Evidence střelců a nástřel'!$O67 &lt; 'Evidence střelců a nástřel'!$O$7:$O$107)), "")</f>
        <v/>
      </c>
      <c r="E67" s="16" t="str">
        <f>IF($A67&lt;&gt;"",SUMPRODUCT(--($U$7:$U$107=1),--($T$7:$T$107=$T67),  --($C67=$C$7:$C$107), --($D67=$D$7:$D$107),--('Evidence střelců a nástřel'!$N67 &lt; 'Evidence střelců a nástřel'!$N$7:$N$107)),"")</f>
        <v/>
      </c>
      <c r="F67" s="16" t="str">
        <f>IF($A67&lt;&gt;"",SUMPRODUCT(--($U$7:$U$107=1),--($T$7:$T$107=$T67), --($C67=$C$7:$C$107), --($D67=$D$7:$D$107),  --($E67=$E$7:$E$107), --('Evidence střelců a nástřel'!$M67 &lt; 'Evidence střelců a nástřel'!$M$7:$M$107)),"")</f>
        <v/>
      </c>
      <c r="G67" s="16" t="str">
        <f>IF($A67&lt;&gt;"",SUMPRODUCT(--($U$7:$U$107=1),--($T$7:$T$107=$T67), --($C67=$C$7:$C$107), --($D67=$D$7:$D$107),  --($E67=$E$7:$E$107),--($F67=$F$7:$F$107), --('Evidence střelců a nástřel'!$L67 &lt; 'Evidence střelců a nástřel'!$L$7:$L$107)),"")</f>
        <v/>
      </c>
      <c r="H67" s="16" t="str">
        <f>IF($A67&lt;&gt;"",SUMPRODUCT(--($U$7:$U$107=1),--($T$7:$T$107=$T67), --($C67=$C$7:$C$107), --($D67=$D$7:$D$107),  --($E67=$E$7:$E$107), --($F67=$F$7:$F$107), --($G67=$G$7:$G$107), --('Evidence střelců a nástřel'!$K67 &lt; 'Evidence střelců a nástřel'!$K$7:$K$107)),"")</f>
        <v/>
      </c>
      <c r="I67" s="16" t="str">
        <f>IF($A67&lt;&gt;"",SUMPRODUCT(--($U$7:$U$107=1),--($T$7:$T$107=$T67),  --($C67=$C$7:$C$107), --($D67=$D$7:$D$107),  --($E67=$E$7:$E$107), --($F67=$F$7:$F$107), --($G67=$G$7:$G$107),  --($H67=$H$7:$H$107), --('Evidence střelců a nástřel'!$J67 &lt; 'Evidence střelců a nástřel'!$J$7:$J$107)),"")</f>
        <v/>
      </c>
      <c r="J67" s="16" t="str">
        <f>IF($A67&lt;&gt;"",SUMPRODUCT(--($U$7:$U$107=1),--($T$7:$T$107=$T67),   --($C67=$C$7:$C$107), --($D67=$D$7:$D$107),  --($E67=$E$7:$E$107), --($F67=$F$7:$F$107), --($G67=$G$7:$G$107),  --($H67=$H$7:$H$107), --($I67=$I$7:$I$107), --('Evidence střelců a nástřel'!$I67 &lt; 'Evidence střelců a nástřel'!$I$7:$I$107)),"")</f>
        <v/>
      </c>
      <c r="K67" s="16" t="str">
        <f>IF($A67&lt;&gt;"",SUMPRODUCT(--($U$7:$U$107=1),--($T$7:$T$107=$T67),  --($C67=$C$7:$C$107), --($D67=$D$7:$D$107),  --($E67=$E$7:$E$107), --($F67=$F$7:$F$107), --($G67=$G$7:$G$107),  --($H67=$H$7:$H$107), --($I67=$I$7:$I$107), --($J67=$J$7:$J$107), --('Evidence střelců a nástřel'!$H67 &lt; 'Evidence střelců a nástřel'!$H$7:$H$107)),"")</f>
        <v/>
      </c>
      <c r="L67" s="16" t="str">
        <f>IF($A67&lt;&gt;"",SUMPRODUCT(--($U$7:$U$107=1),--($T$7:$T$107=$T67),   --($C67=$C$7:$C$107), --($D67=$D$7:$D$107),  --($E67=$E$7:$E$107), --($F67=$F$7:$F$107), --($G67=$G$7:$G$107),  --($H67=$H$7:$H$107), --($I67=$I$7:$I$107), --($J67=$J$7:$J$107), --($K67=$K$7:$K$107), --('Evidence střelců a nástřel'!$G67 &lt; 'Evidence střelců a nástřel'!$G$7:$G$107)),"")</f>
        <v/>
      </c>
      <c r="M67" s="16" t="str">
        <f>IF($A67&lt;&gt;"",IF(AND(U67=0,Nastavení!$B$5="NE"), 1+SUMPRODUCT(--($A$7:$A$107&lt;&gt;""),--(T$7:$T$107=$T67), --($B67 &lt; $B$7:$B$107)), SUM($C67:$L67)),"")</f>
        <v/>
      </c>
      <c r="N67" s="16" t="str">
        <f>IF($A67&lt;&gt;"", SUMPRODUCT(--($T$7:$T$107=$T67),--($M$7:$M$107=$M67), --('Evidence střelců a nástřel'!$Q67 &lt; 'Evidence střelců a nástřel'!$Q$7:$Q$107)), "")</f>
        <v/>
      </c>
      <c r="O67" s="16" t="str">
        <f t="shared" si="2"/>
        <v/>
      </c>
      <c r="P67" s="16" t="str">
        <f>IF($A67&lt;&gt;"", IF(ISNA(VLOOKUP($T67,Nastavení!$B$10:$D$22,3,FALSE)),$O67,  $O67 + VLOOKUP('Evidence střelců a nástřel'!$C67,Nastavení!$B$10:$D$22,3,FALSE)), "")</f>
        <v/>
      </c>
      <c r="Q67" s="16" t="str">
        <f>IF($A67 &lt;&gt;"", COUNTIF($P$7:$P67, $P67) -1, "")</f>
        <v/>
      </c>
      <c r="R67" s="16" t="str">
        <f t="shared" si="4"/>
        <v/>
      </c>
      <c r="S67" s="16" t="str">
        <f>IF($A67&lt;&gt;"",  SUMPRODUCT(--('Evidence střelců a nástřel'!$A$7:$A$107&lt;&gt;""),--($T$7:$T$107&lt;&gt;"MZ"),--($T$7:$T$107=$T67),--('Evidence střelců a nástřel'!$S$7:$S$107='Evidence střelců a nástřel'!$S67)),"")</f>
        <v/>
      </c>
      <c r="T67" s="16" t="str">
        <f>IF( $A67&lt;&gt;"",IF(Nastavení!$B$4="NE", 'Evidence střelců a nástřel'!$C67,""),"")</f>
        <v/>
      </c>
      <c r="U67" s="16" t="str">
        <f>IF($A67&lt;&gt;"", IF(OR('Evidence střelců a nástřel'!$P67="",Nastavení!$B$5="ANO"),1,0),"")</f>
        <v/>
      </c>
    </row>
    <row r="68" spans="1:21">
      <c r="A68" s="16" t="str">
        <f>'Evidence střelců a nástřel'!$A68</f>
        <v/>
      </c>
      <c r="B68" s="16" t="str">
        <f>IF($A68&lt;&gt;"", SUM('Evidence střelců a nástřel'!$F68:$O68)  +  IF(Nastavení!$B$5 = "NE", 'Evidence střelců a nástřel'!$P68, 0),"")</f>
        <v/>
      </c>
      <c r="C68" s="16" t="str">
        <f t="shared" si="3"/>
        <v/>
      </c>
      <c r="D68" s="16" t="str">
        <f>IF($A68&lt;&gt;"", SUMPRODUCT(--($U$7:$U$107=1), --($T$7:$T$107=$T68), --($C68=$C$7:$C$107), --('Evidence střelců a nástřel'!$O68 &lt; 'Evidence střelců a nástřel'!$O$7:$O$107)), "")</f>
        <v/>
      </c>
      <c r="E68" s="16" t="str">
        <f>IF($A68&lt;&gt;"",SUMPRODUCT(--($U$7:$U$107=1),--($T$7:$T$107=$T68),  --($C68=$C$7:$C$107), --($D68=$D$7:$D$107),--('Evidence střelců a nástřel'!$N68 &lt; 'Evidence střelců a nástřel'!$N$7:$N$107)),"")</f>
        <v/>
      </c>
      <c r="F68" s="16" t="str">
        <f>IF($A68&lt;&gt;"",SUMPRODUCT(--($U$7:$U$107=1),--($T$7:$T$107=$T68), --($C68=$C$7:$C$107), --($D68=$D$7:$D$107),  --($E68=$E$7:$E$107), --('Evidence střelců a nástřel'!$M68 &lt; 'Evidence střelců a nástřel'!$M$7:$M$107)),"")</f>
        <v/>
      </c>
      <c r="G68" s="16" t="str">
        <f>IF($A68&lt;&gt;"",SUMPRODUCT(--($U$7:$U$107=1),--($T$7:$T$107=$T68), --($C68=$C$7:$C$107), --($D68=$D$7:$D$107),  --($E68=$E$7:$E$107),--($F68=$F$7:$F$107), --('Evidence střelců a nástřel'!$L68 &lt; 'Evidence střelců a nástřel'!$L$7:$L$107)),"")</f>
        <v/>
      </c>
      <c r="H68" s="16" t="str">
        <f>IF($A68&lt;&gt;"",SUMPRODUCT(--($U$7:$U$107=1),--($T$7:$T$107=$T68), --($C68=$C$7:$C$107), --($D68=$D$7:$D$107),  --($E68=$E$7:$E$107), --($F68=$F$7:$F$107), --($G68=$G$7:$G$107), --('Evidence střelců a nástřel'!$K68 &lt; 'Evidence střelců a nástřel'!$K$7:$K$107)),"")</f>
        <v/>
      </c>
      <c r="I68" s="16" t="str">
        <f>IF($A68&lt;&gt;"",SUMPRODUCT(--($U$7:$U$107=1),--($T$7:$T$107=$T68),  --($C68=$C$7:$C$107), --($D68=$D$7:$D$107),  --($E68=$E$7:$E$107), --($F68=$F$7:$F$107), --($G68=$G$7:$G$107),  --($H68=$H$7:$H$107), --('Evidence střelců a nástřel'!$J68 &lt; 'Evidence střelců a nástřel'!$J$7:$J$107)),"")</f>
        <v/>
      </c>
      <c r="J68" s="16" t="str">
        <f>IF($A68&lt;&gt;"",SUMPRODUCT(--($U$7:$U$107=1),--($T$7:$T$107=$T68),   --($C68=$C$7:$C$107), --($D68=$D$7:$D$107),  --($E68=$E$7:$E$107), --($F68=$F$7:$F$107), --($G68=$G$7:$G$107),  --($H68=$H$7:$H$107), --($I68=$I$7:$I$107), --('Evidence střelců a nástřel'!$I68 &lt; 'Evidence střelců a nástřel'!$I$7:$I$107)),"")</f>
        <v/>
      </c>
      <c r="K68" s="16" t="str">
        <f>IF($A68&lt;&gt;"",SUMPRODUCT(--($U$7:$U$107=1),--($T$7:$T$107=$T68),  --($C68=$C$7:$C$107), --($D68=$D$7:$D$107),  --($E68=$E$7:$E$107), --($F68=$F$7:$F$107), --($G68=$G$7:$G$107),  --($H68=$H$7:$H$107), --($I68=$I$7:$I$107), --($J68=$J$7:$J$107), --('Evidence střelců a nástřel'!$H68 &lt; 'Evidence střelců a nástřel'!$H$7:$H$107)),"")</f>
        <v/>
      </c>
      <c r="L68" s="16" t="str">
        <f>IF($A68&lt;&gt;"",SUMPRODUCT(--($U$7:$U$107=1),--($T$7:$T$107=$T68),   --($C68=$C$7:$C$107), --($D68=$D$7:$D$107),  --($E68=$E$7:$E$107), --($F68=$F$7:$F$107), --($G68=$G$7:$G$107),  --($H68=$H$7:$H$107), --($I68=$I$7:$I$107), --($J68=$J$7:$J$107), --($K68=$K$7:$K$107), --('Evidence střelců a nástřel'!$G68 &lt; 'Evidence střelců a nástřel'!$G$7:$G$107)),"")</f>
        <v/>
      </c>
      <c r="M68" s="16" t="str">
        <f>IF($A68&lt;&gt;"",IF(AND(U68=0,Nastavení!$B$5="NE"), 1+SUMPRODUCT(--($A$7:$A$107&lt;&gt;""),--(T$7:$T$107=$T68), --($B68 &lt; $B$7:$B$107)), SUM($C68:$L68)),"")</f>
        <v/>
      </c>
      <c r="N68" s="16" t="str">
        <f>IF($A68&lt;&gt;"", SUMPRODUCT(--($T$7:$T$107=$T68),--($M$7:$M$107=$M68), --('Evidence střelců a nástřel'!$Q68 &lt; 'Evidence střelců a nástřel'!$Q$7:$Q$107)), "")</f>
        <v/>
      </c>
      <c r="O68" s="16" t="str">
        <f t="shared" si="2"/>
        <v/>
      </c>
      <c r="P68" s="16" t="str">
        <f>IF($A68&lt;&gt;"", IF(ISNA(VLOOKUP($T68,Nastavení!$B$10:$D$22,3,FALSE)),$O68,  $O68 + VLOOKUP('Evidence střelců a nástřel'!$C68,Nastavení!$B$10:$D$22,3,FALSE)), "")</f>
        <v/>
      </c>
      <c r="Q68" s="16" t="str">
        <f>IF($A68 &lt;&gt;"", COUNTIF($P$7:$P68, $P68) -1, "")</f>
        <v/>
      </c>
      <c r="R68" s="16" t="str">
        <f t="shared" si="4"/>
        <v/>
      </c>
      <c r="S68" s="16" t="str">
        <f>IF($A68&lt;&gt;"",  SUMPRODUCT(--('Evidence střelců a nástřel'!$A$7:$A$107&lt;&gt;""),--($T$7:$T$107&lt;&gt;"MZ"),--($T$7:$T$107=$T68),--('Evidence střelců a nástřel'!$S$7:$S$107='Evidence střelců a nástřel'!$S68)),"")</f>
        <v/>
      </c>
      <c r="T68" s="16" t="str">
        <f>IF( $A68&lt;&gt;"",IF(Nastavení!$B$4="NE", 'Evidence střelců a nástřel'!$C68,""),"")</f>
        <v/>
      </c>
      <c r="U68" s="16" t="str">
        <f>IF($A68&lt;&gt;"", IF(OR('Evidence střelců a nástřel'!$P68="",Nastavení!$B$5="ANO"),1,0),"")</f>
        <v/>
      </c>
    </row>
    <row r="69" spans="1:21">
      <c r="A69" s="16" t="str">
        <f>'Evidence střelců a nástřel'!$A69</f>
        <v/>
      </c>
      <c r="B69" s="16" t="str">
        <f>IF($A69&lt;&gt;"", SUM('Evidence střelců a nástřel'!$F69:$O69)  +  IF(Nastavení!$B$5 = "NE", 'Evidence střelců a nástřel'!$P69, 0),"")</f>
        <v/>
      </c>
      <c r="C69" s="16" t="str">
        <f t="shared" si="3"/>
        <v/>
      </c>
      <c r="D69" s="16" t="str">
        <f>IF($A69&lt;&gt;"", SUMPRODUCT(--($U$7:$U$107=1), --($T$7:$T$107=$T69), --($C69=$C$7:$C$107), --('Evidence střelců a nástřel'!$O69 &lt; 'Evidence střelců a nástřel'!$O$7:$O$107)), "")</f>
        <v/>
      </c>
      <c r="E69" s="16" t="str">
        <f>IF($A69&lt;&gt;"",SUMPRODUCT(--($U$7:$U$107=1),--($T$7:$T$107=$T69),  --($C69=$C$7:$C$107), --($D69=$D$7:$D$107),--('Evidence střelců a nástřel'!$N69 &lt; 'Evidence střelců a nástřel'!$N$7:$N$107)),"")</f>
        <v/>
      </c>
      <c r="F69" s="16" t="str">
        <f>IF($A69&lt;&gt;"",SUMPRODUCT(--($U$7:$U$107=1),--($T$7:$T$107=$T69), --($C69=$C$7:$C$107), --($D69=$D$7:$D$107),  --($E69=$E$7:$E$107), --('Evidence střelců a nástřel'!$M69 &lt; 'Evidence střelců a nástřel'!$M$7:$M$107)),"")</f>
        <v/>
      </c>
      <c r="G69" s="16" t="str">
        <f>IF($A69&lt;&gt;"",SUMPRODUCT(--($U$7:$U$107=1),--($T$7:$T$107=$T69), --($C69=$C$7:$C$107), --($D69=$D$7:$D$107),  --($E69=$E$7:$E$107),--($F69=$F$7:$F$107), --('Evidence střelců a nástřel'!$L69 &lt; 'Evidence střelců a nástřel'!$L$7:$L$107)),"")</f>
        <v/>
      </c>
      <c r="H69" s="16" t="str">
        <f>IF($A69&lt;&gt;"",SUMPRODUCT(--($U$7:$U$107=1),--($T$7:$T$107=$T69), --($C69=$C$7:$C$107), --($D69=$D$7:$D$107),  --($E69=$E$7:$E$107), --($F69=$F$7:$F$107), --($G69=$G$7:$G$107), --('Evidence střelců a nástřel'!$K69 &lt; 'Evidence střelců a nástřel'!$K$7:$K$107)),"")</f>
        <v/>
      </c>
      <c r="I69" s="16" t="str">
        <f>IF($A69&lt;&gt;"",SUMPRODUCT(--($U$7:$U$107=1),--($T$7:$T$107=$T69),  --($C69=$C$7:$C$107), --($D69=$D$7:$D$107),  --($E69=$E$7:$E$107), --($F69=$F$7:$F$107), --($G69=$G$7:$G$107),  --($H69=$H$7:$H$107), --('Evidence střelců a nástřel'!$J69 &lt; 'Evidence střelců a nástřel'!$J$7:$J$107)),"")</f>
        <v/>
      </c>
      <c r="J69" s="16" t="str">
        <f>IF($A69&lt;&gt;"",SUMPRODUCT(--($U$7:$U$107=1),--($T$7:$T$107=$T69),   --($C69=$C$7:$C$107), --($D69=$D$7:$D$107),  --($E69=$E$7:$E$107), --($F69=$F$7:$F$107), --($G69=$G$7:$G$107),  --($H69=$H$7:$H$107), --($I69=$I$7:$I$107), --('Evidence střelců a nástřel'!$I69 &lt; 'Evidence střelců a nástřel'!$I$7:$I$107)),"")</f>
        <v/>
      </c>
      <c r="K69" s="16" t="str">
        <f>IF($A69&lt;&gt;"",SUMPRODUCT(--($U$7:$U$107=1),--($T$7:$T$107=$T69),  --($C69=$C$7:$C$107), --($D69=$D$7:$D$107),  --($E69=$E$7:$E$107), --($F69=$F$7:$F$107), --($G69=$G$7:$G$107),  --($H69=$H$7:$H$107), --($I69=$I$7:$I$107), --($J69=$J$7:$J$107), --('Evidence střelců a nástřel'!$H69 &lt; 'Evidence střelců a nástřel'!$H$7:$H$107)),"")</f>
        <v/>
      </c>
      <c r="L69" s="16" t="str">
        <f>IF($A69&lt;&gt;"",SUMPRODUCT(--($U$7:$U$107=1),--($T$7:$T$107=$T69),   --($C69=$C$7:$C$107), --($D69=$D$7:$D$107),  --($E69=$E$7:$E$107), --($F69=$F$7:$F$107), --($G69=$G$7:$G$107),  --($H69=$H$7:$H$107), --($I69=$I$7:$I$107), --($J69=$J$7:$J$107), --($K69=$K$7:$K$107), --('Evidence střelců a nástřel'!$G69 &lt; 'Evidence střelců a nástřel'!$G$7:$G$107)),"")</f>
        <v/>
      </c>
      <c r="M69" s="16" t="str">
        <f>IF($A69&lt;&gt;"",IF(AND(U69=0,Nastavení!$B$5="NE"), 1+SUMPRODUCT(--($A$7:$A$107&lt;&gt;""),--(T$7:$T$107=$T69), --($B69 &lt; $B$7:$B$107)), SUM($C69:$L69)),"")</f>
        <v/>
      </c>
      <c r="N69" s="16" t="str">
        <f>IF($A69&lt;&gt;"", SUMPRODUCT(--($T$7:$T$107=$T69),--($M$7:$M$107=$M69), --('Evidence střelců a nástřel'!$Q69 &lt; 'Evidence střelců a nástřel'!$Q$7:$Q$107)), "")</f>
        <v/>
      </c>
      <c r="O69" s="16" t="str">
        <f t="shared" si="2"/>
        <v/>
      </c>
      <c r="P69" s="16" t="str">
        <f>IF($A69&lt;&gt;"", IF(ISNA(VLOOKUP($T69,Nastavení!$B$10:$D$22,3,FALSE)),$O69,  $O69 + VLOOKUP('Evidence střelců a nástřel'!$C69,Nastavení!$B$10:$D$22,3,FALSE)), "")</f>
        <v/>
      </c>
      <c r="Q69" s="16" t="str">
        <f>IF($A69 &lt;&gt;"", COUNTIF($P$7:$P69, $P69) -1, "")</f>
        <v/>
      </c>
      <c r="R69" s="16" t="str">
        <f t="shared" si="4"/>
        <v/>
      </c>
      <c r="S69" s="16" t="str">
        <f>IF($A69&lt;&gt;"",  SUMPRODUCT(--('Evidence střelců a nástřel'!$A$7:$A$107&lt;&gt;""),--($T$7:$T$107&lt;&gt;"MZ"),--($T$7:$T$107=$T69),--('Evidence střelců a nástřel'!$S$7:$S$107='Evidence střelců a nástřel'!$S69)),"")</f>
        <v/>
      </c>
      <c r="T69" s="16" t="str">
        <f>IF( $A69&lt;&gt;"",IF(Nastavení!$B$4="NE", 'Evidence střelců a nástřel'!$C69,""),"")</f>
        <v/>
      </c>
      <c r="U69" s="16" t="str">
        <f>IF($A69&lt;&gt;"", IF(OR('Evidence střelců a nástřel'!$P69="",Nastavení!$B$5="ANO"),1,0),"")</f>
        <v/>
      </c>
    </row>
    <row r="70" spans="1:21">
      <c r="A70" s="16" t="str">
        <f>'Evidence střelců a nástřel'!$A70</f>
        <v/>
      </c>
      <c r="B70" s="16" t="str">
        <f>IF($A70&lt;&gt;"", SUM('Evidence střelců a nástřel'!$F70:$O70)  +  IF(Nastavení!$B$5 = "NE", 'Evidence střelců a nástřel'!$P70, 0),"")</f>
        <v/>
      </c>
      <c r="C70" s="16" t="str">
        <f t="shared" si="3"/>
        <v/>
      </c>
      <c r="D70" s="16" t="str">
        <f>IF($A70&lt;&gt;"", SUMPRODUCT(--($U$7:$U$107=1), --($T$7:$T$107=$T70), --($C70=$C$7:$C$107), --('Evidence střelců a nástřel'!$O70 &lt; 'Evidence střelců a nástřel'!$O$7:$O$107)), "")</f>
        <v/>
      </c>
      <c r="E70" s="16" t="str">
        <f>IF($A70&lt;&gt;"",SUMPRODUCT(--($U$7:$U$107=1),--($T$7:$T$107=$T70),  --($C70=$C$7:$C$107), --($D70=$D$7:$D$107),--('Evidence střelců a nástřel'!$N70 &lt; 'Evidence střelců a nástřel'!$N$7:$N$107)),"")</f>
        <v/>
      </c>
      <c r="F70" s="16" t="str">
        <f>IF($A70&lt;&gt;"",SUMPRODUCT(--($U$7:$U$107=1),--($T$7:$T$107=$T70), --($C70=$C$7:$C$107), --($D70=$D$7:$D$107),  --($E70=$E$7:$E$107), --('Evidence střelců a nástřel'!$M70 &lt; 'Evidence střelců a nástřel'!$M$7:$M$107)),"")</f>
        <v/>
      </c>
      <c r="G70" s="16" t="str">
        <f>IF($A70&lt;&gt;"",SUMPRODUCT(--($U$7:$U$107=1),--($T$7:$T$107=$T70), --($C70=$C$7:$C$107), --($D70=$D$7:$D$107),  --($E70=$E$7:$E$107),--($F70=$F$7:$F$107), --('Evidence střelců a nástřel'!$L70 &lt; 'Evidence střelců a nástřel'!$L$7:$L$107)),"")</f>
        <v/>
      </c>
      <c r="H70" s="16" t="str">
        <f>IF($A70&lt;&gt;"",SUMPRODUCT(--($U$7:$U$107=1),--($T$7:$T$107=$T70), --($C70=$C$7:$C$107), --($D70=$D$7:$D$107),  --($E70=$E$7:$E$107), --($F70=$F$7:$F$107), --($G70=$G$7:$G$107), --('Evidence střelců a nástřel'!$K70 &lt; 'Evidence střelců a nástřel'!$K$7:$K$107)),"")</f>
        <v/>
      </c>
      <c r="I70" s="16" t="str">
        <f>IF($A70&lt;&gt;"",SUMPRODUCT(--($U$7:$U$107=1),--($T$7:$T$107=$T70),  --($C70=$C$7:$C$107), --($D70=$D$7:$D$107),  --($E70=$E$7:$E$107), --($F70=$F$7:$F$107), --($G70=$G$7:$G$107),  --($H70=$H$7:$H$107), --('Evidence střelců a nástřel'!$J70 &lt; 'Evidence střelců a nástřel'!$J$7:$J$107)),"")</f>
        <v/>
      </c>
      <c r="J70" s="16" t="str">
        <f>IF($A70&lt;&gt;"",SUMPRODUCT(--($U$7:$U$107=1),--($T$7:$T$107=$T70),   --($C70=$C$7:$C$107), --($D70=$D$7:$D$107),  --($E70=$E$7:$E$107), --($F70=$F$7:$F$107), --($G70=$G$7:$G$107),  --($H70=$H$7:$H$107), --($I70=$I$7:$I$107), --('Evidence střelců a nástřel'!$I70 &lt; 'Evidence střelců a nástřel'!$I$7:$I$107)),"")</f>
        <v/>
      </c>
      <c r="K70" s="16" t="str">
        <f>IF($A70&lt;&gt;"",SUMPRODUCT(--($U$7:$U$107=1),--($T$7:$T$107=$T70),  --($C70=$C$7:$C$107), --($D70=$D$7:$D$107),  --($E70=$E$7:$E$107), --($F70=$F$7:$F$107), --($G70=$G$7:$G$107),  --($H70=$H$7:$H$107), --($I70=$I$7:$I$107), --($J70=$J$7:$J$107), --('Evidence střelců a nástřel'!$H70 &lt; 'Evidence střelců a nástřel'!$H$7:$H$107)),"")</f>
        <v/>
      </c>
      <c r="L70" s="16" t="str">
        <f>IF($A70&lt;&gt;"",SUMPRODUCT(--($U$7:$U$107=1),--($T$7:$T$107=$T70),   --($C70=$C$7:$C$107), --($D70=$D$7:$D$107),  --($E70=$E$7:$E$107), --($F70=$F$7:$F$107), --($G70=$G$7:$G$107),  --($H70=$H$7:$H$107), --($I70=$I$7:$I$107), --($J70=$J$7:$J$107), --($K70=$K$7:$K$107), --('Evidence střelců a nástřel'!$G70 &lt; 'Evidence střelců a nástřel'!$G$7:$G$107)),"")</f>
        <v/>
      </c>
      <c r="M70" s="16" t="str">
        <f>IF($A70&lt;&gt;"",IF(AND(U70=0,Nastavení!$B$5="NE"), 1+SUMPRODUCT(--($A$7:$A$107&lt;&gt;""),--(T$7:$T$107=$T70), --($B70 &lt; $B$7:$B$107)), SUM($C70:$L70)),"")</f>
        <v/>
      </c>
      <c r="N70" s="16" t="str">
        <f>IF($A70&lt;&gt;"", SUMPRODUCT(--($T$7:$T$107=$T70),--($M$7:$M$107=$M70), --('Evidence střelců a nástřel'!$Q70 &lt; 'Evidence střelců a nástřel'!$Q$7:$Q$107)), "")</f>
        <v/>
      </c>
      <c r="O70" s="16" t="str">
        <f t="shared" si="2"/>
        <v/>
      </c>
      <c r="P70" s="16" t="str">
        <f>IF($A70&lt;&gt;"", IF(ISNA(VLOOKUP($T70,Nastavení!$B$10:$D$22,3,FALSE)),$O70,  $O70 + VLOOKUP('Evidence střelců a nástřel'!$C70,Nastavení!$B$10:$D$22,3,FALSE)), "")</f>
        <v/>
      </c>
      <c r="Q70" s="16" t="str">
        <f>IF($A70 &lt;&gt;"", COUNTIF($P$7:$P70, $P70) -1, "")</f>
        <v/>
      </c>
      <c r="R70" s="16" t="str">
        <f t="shared" si="4"/>
        <v/>
      </c>
      <c r="S70" s="16" t="str">
        <f>IF($A70&lt;&gt;"",  SUMPRODUCT(--('Evidence střelců a nástřel'!$A$7:$A$107&lt;&gt;""),--($T$7:$T$107&lt;&gt;"MZ"),--($T$7:$T$107=$T70),--('Evidence střelců a nástřel'!$S$7:$S$107='Evidence střelců a nástřel'!$S70)),"")</f>
        <v/>
      </c>
      <c r="T70" s="16" t="str">
        <f>IF( $A70&lt;&gt;"",IF(Nastavení!$B$4="NE", 'Evidence střelců a nástřel'!$C70,""),"")</f>
        <v/>
      </c>
      <c r="U70" s="16" t="str">
        <f>IF($A70&lt;&gt;"", IF(OR('Evidence střelců a nástřel'!$P70="",Nastavení!$B$5="ANO"),1,0),"")</f>
        <v/>
      </c>
    </row>
    <row r="71" spans="1:21">
      <c r="A71" s="16" t="str">
        <f>'Evidence střelců a nástřel'!$A71</f>
        <v/>
      </c>
      <c r="B71" s="16" t="str">
        <f>IF($A71&lt;&gt;"", SUM('Evidence střelců a nástřel'!$F71:$O71)  +  IF(Nastavení!$B$5 = "NE", 'Evidence střelců a nástřel'!$P71, 0),"")</f>
        <v/>
      </c>
      <c r="C71" s="16" t="str">
        <f t="shared" ref="C71:C107" si="5">IF($A71&lt;&gt;"", 1+SUMPRODUCT(--($A$7:$A$107&lt;&gt;""), --($U$7:$U$107=$U71), --($T$7:$T$107=$T71), --($B71 &lt; $B$7:$B$107)) + IF($U71=1, SUMPRODUCT(--($A$7:$A$107&lt;&gt;""), --($U$7:$U$107=0), --($T$7:$T$107=$T71)), 0), "")</f>
        <v/>
      </c>
      <c r="D71" s="16" t="str">
        <f>IF($A71&lt;&gt;"", SUMPRODUCT(--($U$7:$U$107=1), --($T$7:$T$107=$T71), --($C71=$C$7:$C$107), --('Evidence střelců a nástřel'!$O71 &lt; 'Evidence střelců a nástřel'!$O$7:$O$107)), "")</f>
        <v/>
      </c>
      <c r="E71" s="16" t="str">
        <f>IF($A71&lt;&gt;"",SUMPRODUCT(--($U$7:$U$107=1),--($T$7:$T$107=$T71),  --($C71=$C$7:$C$107), --($D71=$D$7:$D$107),--('Evidence střelců a nástřel'!$N71 &lt; 'Evidence střelců a nástřel'!$N$7:$N$107)),"")</f>
        <v/>
      </c>
      <c r="F71" s="16" t="str">
        <f>IF($A71&lt;&gt;"",SUMPRODUCT(--($U$7:$U$107=1),--($T$7:$T$107=$T71), --($C71=$C$7:$C$107), --($D71=$D$7:$D$107),  --($E71=$E$7:$E$107), --('Evidence střelců a nástřel'!$M71 &lt; 'Evidence střelců a nástřel'!$M$7:$M$107)),"")</f>
        <v/>
      </c>
      <c r="G71" s="16" t="str">
        <f>IF($A71&lt;&gt;"",SUMPRODUCT(--($U$7:$U$107=1),--($T$7:$T$107=$T71), --($C71=$C$7:$C$107), --($D71=$D$7:$D$107),  --($E71=$E$7:$E$107),--($F71=$F$7:$F$107), --('Evidence střelců a nástřel'!$L71 &lt; 'Evidence střelců a nástřel'!$L$7:$L$107)),"")</f>
        <v/>
      </c>
      <c r="H71" s="16" t="str">
        <f>IF($A71&lt;&gt;"",SUMPRODUCT(--($U$7:$U$107=1),--($T$7:$T$107=$T71), --($C71=$C$7:$C$107), --($D71=$D$7:$D$107),  --($E71=$E$7:$E$107), --($F71=$F$7:$F$107), --($G71=$G$7:$G$107), --('Evidence střelců a nástřel'!$K71 &lt; 'Evidence střelců a nástřel'!$K$7:$K$107)),"")</f>
        <v/>
      </c>
      <c r="I71" s="16" t="str">
        <f>IF($A71&lt;&gt;"",SUMPRODUCT(--($U$7:$U$107=1),--($T$7:$T$107=$T71),  --($C71=$C$7:$C$107), --($D71=$D$7:$D$107),  --($E71=$E$7:$E$107), --($F71=$F$7:$F$107), --($G71=$G$7:$G$107),  --($H71=$H$7:$H$107), --('Evidence střelců a nástřel'!$J71 &lt; 'Evidence střelců a nástřel'!$J$7:$J$107)),"")</f>
        <v/>
      </c>
      <c r="J71" s="16" t="str">
        <f>IF($A71&lt;&gt;"",SUMPRODUCT(--($U$7:$U$107=1),--($T$7:$T$107=$T71),   --($C71=$C$7:$C$107), --($D71=$D$7:$D$107),  --($E71=$E$7:$E$107), --($F71=$F$7:$F$107), --($G71=$G$7:$G$107),  --($H71=$H$7:$H$107), --($I71=$I$7:$I$107), --('Evidence střelců a nástřel'!$I71 &lt; 'Evidence střelců a nástřel'!$I$7:$I$107)),"")</f>
        <v/>
      </c>
      <c r="K71" s="16" t="str">
        <f>IF($A71&lt;&gt;"",SUMPRODUCT(--($U$7:$U$107=1),--($T$7:$T$107=$T71),  --($C71=$C$7:$C$107), --($D71=$D$7:$D$107),  --($E71=$E$7:$E$107), --($F71=$F$7:$F$107), --($G71=$G$7:$G$107),  --($H71=$H$7:$H$107), --($I71=$I$7:$I$107), --($J71=$J$7:$J$107), --('Evidence střelců a nástřel'!$H71 &lt; 'Evidence střelců a nástřel'!$H$7:$H$107)),"")</f>
        <v/>
      </c>
      <c r="L71" s="16" t="str">
        <f>IF($A71&lt;&gt;"",SUMPRODUCT(--($U$7:$U$107=1),--($T$7:$T$107=$T71),   --($C71=$C$7:$C$107), --($D71=$D$7:$D$107),  --($E71=$E$7:$E$107), --($F71=$F$7:$F$107), --($G71=$G$7:$G$107),  --($H71=$H$7:$H$107), --($I71=$I$7:$I$107), --($J71=$J$7:$J$107), --($K71=$K$7:$K$107), --('Evidence střelců a nástřel'!$G71 &lt; 'Evidence střelců a nástřel'!$G$7:$G$107)),"")</f>
        <v/>
      </c>
      <c r="M71" s="16" t="str">
        <f>IF($A71&lt;&gt;"",IF(AND(U71=0,Nastavení!$B$5="NE"), 1+SUMPRODUCT(--($A$7:$A$107&lt;&gt;""),--(T$7:$T$107=$T71), --($B71 &lt; $B$7:$B$107)), SUM($C71:$L71)),"")</f>
        <v/>
      </c>
      <c r="N71" s="16" t="str">
        <f>IF($A71&lt;&gt;"", SUMPRODUCT(--($T$7:$T$107=$T71),--($M$7:$M$107=$M71), --('Evidence střelců a nástřel'!$Q71 &lt; 'Evidence střelců a nástřel'!$Q$7:$Q$107)), "")</f>
        <v/>
      </c>
      <c r="O71" s="16" t="str">
        <f t="shared" si="2"/>
        <v/>
      </c>
      <c r="P71" s="16" t="str">
        <f>IF($A71&lt;&gt;"", IF(ISNA(VLOOKUP($T71,Nastavení!$B$10:$D$22,3,FALSE)),$O71,  $O71 + VLOOKUP('Evidence střelců a nástřel'!$C71,Nastavení!$B$10:$D$22,3,FALSE)), "")</f>
        <v/>
      </c>
      <c r="Q71" s="16" t="str">
        <f>IF($A71 &lt;&gt;"", COUNTIF($P$7:$P71, $P71) -1, "")</f>
        <v/>
      </c>
      <c r="R71" s="16" t="str">
        <f t="shared" ref="R71:R107" si="6">IF($A71&lt;&gt;"", $P71+$Q71, "")</f>
        <v/>
      </c>
      <c r="S71" s="16" t="str">
        <f>IF($A71&lt;&gt;"",  SUMPRODUCT(--('Evidence střelců a nástřel'!$A$7:$A$107&lt;&gt;""),--($T$7:$T$107&lt;&gt;"MZ"),--($T$7:$T$107=$T71),--('Evidence střelců a nástřel'!$S$7:$S$107='Evidence střelců a nástřel'!$S71)),"")</f>
        <v/>
      </c>
      <c r="T71" s="16" t="str">
        <f>IF( $A71&lt;&gt;"",IF(Nastavení!$B$4="NE", 'Evidence střelců a nástřel'!$C71,""),"")</f>
        <v/>
      </c>
      <c r="U71" s="16" t="str">
        <f>IF($A71&lt;&gt;"", IF(OR('Evidence střelců a nástřel'!$P71="",Nastavení!$B$5="ANO"),1,0),"")</f>
        <v/>
      </c>
    </row>
    <row r="72" spans="1:21">
      <c r="A72" s="16" t="str">
        <f>'Evidence střelců a nástřel'!$A72</f>
        <v/>
      </c>
      <c r="B72" s="16" t="str">
        <f>IF($A72&lt;&gt;"", SUM('Evidence střelců a nástřel'!$F72:$O72)  +  IF(Nastavení!$B$5 = "NE", 'Evidence střelců a nástřel'!$P72, 0),"")</f>
        <v/>
      </c>
      <c r="C72" s="16" t="str">
        <f t="shared" si="5"/>
        <v/>
      </c>
      <c r="D72" s="16" t="str">
        <f>IF($A72&lt;&gt;"", SUMPRODUCT(--($U$7:$U$107=1), --($T$7:$T$107=$T72), --($C72=$C$7:$C$107), --('Evidence střelců a nástřel'!$O72 &lt; 'Evidence střelců a nástřel'!$O$7:$O$107)), "")</f>
        <v/>
      </c>
      <c r="E72" s="16" t="str">
        <f>IF($A72&lt;&gt;"",SUMPRODUCT(--($U$7:$U$107=1),--($T$7:$T$107=$T72),  --($C72=$C$7:$C$107), --($D72=$D$7:$D$107),--('Evidence střelců a nástřel'!$N72 &lt; 'Evidence střelců a nástřel'!$N$7:$N$107)),"")</f>
        <v/>
      </c>
      <c r="F72" s="16" t="str">
        <f>IF($A72&lt;&gt;"",SUMPRODUCT(--($U$7:$U$107=1),--($T$7:$T$107=$T72), --($C72=$C$7:$C$107), --($D72=$D$7:$D$107),  --($E72=$E$7:$E$107), --('Evidence střelců a nástřel'!$M72 &lt; 'Evidence střelců a nástřel'!$M$7:$M$107)),"")</f>
        <v/>
      </c>
      <c r="G72" s="16" t="str">
        <f>IF($A72&lt;&gt;"",SUMPRODUCT(--($U$7:$U$107=1),--($T$7:$T$107=$T72), --($C72=$C$7:$C$107), --($D72=$D$7:$D$107),  --($E72=$E$7:$E$107),--($F72=$F$7:$F$107), --('Evidence střelců a nástřel'!$L72 &lt; 'Evidence střelců a nástřel'!$L$7:$L$107)),"")</f>
        <v/>
      </c>
      <c r="H72" s="16" t="str">
        <f>IF($A72&lt;&gt;"",SUMPRODUCT(--($U$7:$U$107=1),--($T$7:$T$107=$T72), --($C72=$C$7:$C$107), --($D72=$D$7:$D$107),  --($E72=$E$7:$E$107), --($F72=$F$7:$F$107), --($G72=$G$7:$G$107), --('Evidence střelců a nástřel'!$K72 &lt; 'Evidence střelců a nástřel'!$K$7:$K$107)),"")</f>
        <v/>
      </c>
      <c r="I72" s="16" t="str">
        <f>IF($A72&lt;&gt;"",SUMPRODUCT(--($U$7:$U$107=1),--($T$7:$T$107=$T72),  --($C72=$C$7:$C$107), --($D72=$D$7:$D$107),  --($E72=$E$7:$E$107), --($F72=$F$7:$F$107), --($G72=$G$7:$G$107),  --($H72=$H$7:$H$107), --('Evidence střelců a nástřel'!$J72 &lt; 'Evidence střelců a nástřel'!$J$7:$J$107)),"")</f>
        <v/>
      </c>
      <c r="J72" s="16" t="str">
        <f>IF($A72&lt;&gt;"",SUMPRODUCT(--($U$7:$U$107=1),--($T$7:$T$107=$T72),   --($C72=$C$7:$C$107), --($D72=$D$7:$D$107),  --($E72=$E$7:$E$107), --($F72=$F$7:$F$107), --($G72=$G$7:$G$107),  --($H72=$H$7:$H$107), --($I72=$I$7:$I$107), --('Evidence střelců a nástřel'!$I72 &lt; 'Evidence střelců a nástřel'!$I$7:$I$107)),"")</f>
        <v/>
      </c>
      <c r="K72" s="16" t="str">
        <f>IF($A72&lt;&gt;"",SUMPRODUCT(--($U$7:$U$107=1),--($T$7:$T$107=$T72),  --($C72=$C$7:$C$107), --($D72=$D$7:$D$107),  --($E72=$E$7:$E$107), --($F72=$F$7:$F$107), --($G72=$G$7:$G$107),  --($H72=$H$7:$H$107), --($I72=$I$7:$I$107), --($J72=$J$7:$J$107), --('Evidence střelců a nástřel'!$H72 &lt; 'Evidence střelců a nástřel'!$H$7:$H$107)),"")</f>
        <v/>
      </c>
      <c r="L72" s="16" t="str">
        <f>IF($A72&lt;&gt;"",SUMPRODUCT(--($U$7:$U$107=1),--($T$7:$T$107=$T72),   --($C72=$C$7:$C$107), --($D72=$D$7:$D$107),  --($E72=$E$7:$E$107), --($F72=$F$7:$F$107), --($G72=$G$7:$G$107),  --($H72=$H$7:$H$107), --($I72=$I$7:$I$107), --($J72=$J$7:$J$107), --($K72=$K$7:$K$107), --('Evidence střelců a nástřel'!$G72 &lt; 'Evidence střelců a nástřel'!$G$7:$G$107)),"")</f>
        <v/>
      </c>
      <c r="M72" s="16" t="str">
        <f>IF($A72&lt;&gt;"",IF(AND(U72=0,Nastavení!$B$5="NE"), 1+SUMPRODUCT(--($A$7:$A$107&lt;&gt;""),--(T$7:$T$107=$T72), --($B72 &lt; $B$7:$B$107)), SUM($C72:$L72)),"")</f>
        <v/>
      </c>
      <c r="N72" s="16" t="str">
        <f>IF($A72&lt;&gt;"", SUMPRODUCT(--($T$7:$T$107=$T72),--($M$7:$M$107=$M72), --('Evidence střelců a nástřel'!$Q72 &lt; 'Evidence střelců a nástřel'!$Q$7:$Q$107)), "")</f>
        <v/>
      </c>
      <c r="O72" s="16" t="str">
        <f t="shared" ref="O72:O107" si="7">IF(A72&lt;&gt;"", $N72+$M72,"")</f>
        <v/>
      </c>
      <c r="P72" s="16" t="str">
        <f>IF($A72&lt;&gt;"", IF(ISNA(VLOOKUP($T72,Nastavení!$B$10:$D$22,3,FALSE)),$O72,  $O72 + VLOOKUP('Evidence střelců a nástřel'!$C72,Nastavení!$B$10:$D$22,3,FALSE)), "")</f>
        <v/>
      </c>
      <c r="Q72" s="16" t="str">
        <f>IF($A72 &lt;&gt;"", COUNTIF($P$7:$P72, $P72) -1, "")</f>
        <v/>
      </c>
      <c r="R72" s="16" t="str">
        <f t="shared" si="6"/>
        <v/>
      </c>
      <c r="S72" s="16" t="str">
        <f>IF($A72&lt;&gt;"",  SUMPRODUCT(--('Evidence střelců a nástřel'!$A$7:$A$107&lt;&gt;""),--($T$7:$T$107&lt;&gt;"MZ"),--($T$7:$T$107=$T72),--('Evidence střelců a nástřel'!$S$7:$S$107='Evidence střelců a nástřel'!$S72)),"")</f>
        <v/>
      </c>
      <c r="T72" s="16" t="str">
        <f>IF( $A72&lt;&gt;"",IF(Nastavení!$B$4="NE", 'Evidence střelců a nástřel'!$C72,""),"")</f>
        <v/>
      </c>
      <c r="U72" s="16" t="str">
        <f>IF($A72&lt;&gt;"", IF(OR('Evidence střelců a nástřel'!$P72="",Nastavení!$B$5="ANO"),1,0),"")</f>
        <v/>
      </c>
    </row>
    <row r="73" spans="1:21">
      <c r="A73" s="16" t="str">
        <f>'Evidence střelců a nástřel'!$A73</f>
        <v/>
      </c>
      <c r="B73" s="16" t="str">
        <f>IF($A73&lt;&gt;"", SUM('Evidence střelců a nástřel'!$F73:$O73)  +  IF(Nastavení!$B$5 = "NE", 'Evidence střelců a nástřel'!$P73, 0),"")</f>
        <v/>
      </c>
      <c r="C73" s="16" t="str">
        <f t="shared" si="5"/>
        <v/>
      </c>
      <c r="D73" s="16" t="str">
        <f>IF($A73&lt;&gt;"", SUMPRODUCT(--($U$7:$U$107=1), --($T$7:$T$107=$T73), --($C73=$C$7:$C$107), --('Evidence střelců a nástřel'!$O73 &lt; 'Evidence střelců a nástřel'!$O$7:$O$107)), "")</f>
        <v/>
      </c>
      <c r="E73" s="16" t="str">
        <f>IF($A73&lt;&gt;"",SUMPRODUCT(--($U$7:$U$107=1),--($T$7:$T$107=$T73),  --($C73=$C$7:$C$107), --($D73=$D$7:$D$107),--('Evidence střelců a nástřel'!$N73 &lt; 'Evidence střelců a nástřel'!$N$7:$N$107)),"")</f>
        <v/>
      </c>
      <c r="F73" s="16" t="str">
        <f>IF($A73&lt;&gt;"",SUMPRODUCT(--($U$7:$U$107=1),--($T$7:$T$107=$T73), --($C73=$C$7:$C$107), --($D73=$D$7:$D$107),  --($E73=$E$7:$E$107), --('Evidence střelců a nástřel'!$M73 &lt; 'Evidence střelců a nástřel'!$M$7:$M$107)),"")</f>
        <v/>
      </c>
      <c r="G73" s="16" t="str">
        <f>IF($A73&lt;&gt;"",SUMPRODUCT(--($U$7:$U$107=1),--($T$7:$T$107=$T73), --($C73=$C$7:$C$107), --($D73=$D$7:$D$107),  --($E73=$E$7:$E$107),--($F73=$F$7:$F$107), --('Evidence střelců a nástřel'!$L73 &lt; 'Evidence střelců a nástřel'!$L$7:$L$107)),"")</f>
        <v/>
      </c>
      <c r="H73" s="16" t="str">
        <f>IF($A73&lt;&gt;"",SUMPRODUCT(--($U$7:$U$107=1),--($T$7:$T$107=$T73), --($C73=$C$7:$C$107), --($D73=$D$7:$D$107),  --($E73=$E$7:$E$107), --($F73=$F$7:$F$107), --($G73=$G$7:$G$107), --('Evidence střelců a nástřel'!$K73 &lt; 'Evidence střelců a nástřel'!$K$7:$K$107)),"")</f>
        <v/>
      </c>
      <c r="I73" s="16" t="str">
        <f>IF($A73&lt;&gt;"",SUMPRODUCT(--($U$7:$U$107=1),--($T$7:$T$107=$T73),  --($C73=$C$7:$C$107), --($D73=$D$7:$D$107),  --($E73=$E$7:$E$107), --($F73=$F$7:$F$107), --($G73=$G$7:$G$107),  --($H73=$H$7:$H$107), --('Evidence střelců a nástřel'!$J73 &lt; 'Evidence střelců a nástřel'!$J$7:$J$107)),"")</f>
        <v/>
      </c>
      <c r="J73" s="16" t="str">
        <f>IF($A73&lt;&gt;"",SUMPRODUCT(--($U$7:$U$107=1),--($T$7:$T$107=$T73),   --($C73=$C$7:$C$107), --($D73=$D$7:$D$107),  --($E73=$E$7:$E$107), --($F73=$F$7:$F$107), --($G73=$G$7:$G$107),  --($H73=$H$7:$H$107), --($I73=$I$7:$I$107), --('Evidence střelců a nástřel'!$I73 &lt; 'Evidence střelců a nástřel'!$I$7:$I$107)),"")</f>
        <v/>
      </c>
      <c r="K73" s="16" t="str">
        <f>IF($A73&lt;&gt;"",SUMPRODUCT(--($U$7:$U$107=1),--($T$7:$T$107=$T73),  --($C73=$C$7:$C$107), --($D73=$D$7:$D$107),  --($E73=$E$7:$E$107), --($F73=$F$7:$F$107), --($G73=$G$7:$G$107),  --($H73=$H$7:$H$107), --($I73=$I$7:$I$107), --($J73=$J$7:$J$107), --('Evidence střelců a nástřel'!$H73 &lt; 'Evidence střelců a nástřel'!$H$7:$H$107)),"")</f>
        <v/>
      </c>
      <c r="L73" s="16" t="str">
        <f>IF($A73&lt;&gt;"",SUMPRODUCT(--($U$7:$U$107=1),--($T$7:$T$107=$T73),   --($C73=$C$7:$C$107), --($D73=$D$7:$D$107),  --($E73=$E$7:$E$107), --($F73=$F$7:$F$107), --($G73=$G$7:$G$107),  --($H73=$H$7:$H$107), --($I73=$I$7:$I$107), --($J73=$J$7:$J$107), --($K73=$K$7:$K$107), --('Evidence střelců a nástřel'!$G73 &lt; 'Evidence střelců a nástřel'!$G$7:$G$107)),"")</f>
        <v/>
      </c>
      <c r="M73" s="16" t="str">
        <f>IF($A73&lt;&gt;"",IF(AND(U73=0,Nastavení!$B$5="NE"), 1+SUMPRODUCT(--($A$7:$A$107&lt;&gt;""),--(T$7:$T$107=$T73), --($B73 &lt; $B$7:$B$107)), SUM($C73:$L73)),"")</f>
        <v/>
      </c>
      <c r="N73" s="16" t="str">
        <f>IF($A73&lt;&gt;"", SUMPRODUCT(--($T$7:$T$107=$T73),--($M$7:$M$107=$M73), --('Evidence střelců a nástřel'!$Q73 &lt; 'Evidence střelců a nástřel'!$Q$7:$Q$107)), "")</f>
        <v/>
      </c>
      <c r="O73" s="16" t="str">
        <f t="shared" si="7"/>
        <v/>
      </c>
      <c r="P73" s="16" t="str">
        <f>IF($A73&lt;&gt;"", IF(ISNA(VLOOKUP($T73,Nastavení!$B$10:$D$22,3,FALSE)),$O73,  $O73 + VLOOKUP('Evidence střelců a nástřel'!$C73,Nastavení!$B$10:$D$22,3,FALSE)), "")</f>
        <v/>
      </c>
      <c r="Q73" s="16" t="str">
        <f>IF($A73 &lt;&gt;"", COUNTIF($P$7:$P73, $P73) -1, "")</f>
        <v/>
      </c>
      <c r="R73" s="16" t="str">
        <f t="shared" si="6"/>
        <v/>
      </c>
      <c r="S73" s="16" t="str">
        <f>IF($A73&lt;&gt;"",  SUMPRODUCT(--('Evidence střelců a nástřel'!$A$7:$A$107&lt;&gt;""),--($T$7:$T$107&lt;&gt;"MZ"),--($T$7:$T$107=$T73),--('Evidence střelců a nástřel'!$S$7:$S$107='Evidence střelců a nástřel'!$S73)),"")</f>
        <v/>
      </c>
      <c r="T73" s="16" t="str">
        <f>IF( $A73&lt;&gt;"",IF(Nastavení!$B$4="NE", 'Evidence střelců a nástřel'!$C73,""),"")</f>
        <v/>
      </c>
      <c r="U73" s="16" t="str">
        <f>IF($A73&lt;&gt;"", IF(OR('Evidence střelců a nástřel'!$P73="",Nastavení!$B$5="ANO"),1,0),"")</f>
        <v/>
      </c>
    </row>
    <row r="74" spans="1:21">
      <c r="A74" s="16" t="str">
        <f>'Evidence střelců a nástřel'!$A74</f>
        <v/>
      </c>
      <c r="B74" s="16" t="str">
        <f>IF($A74&lt;&gt;"", SUM('Evidence střelců a nástřel'!$F74:$O74)  +  IF(Nastavení!$B$5 = "NE", 'Evidence střelců a nástřel'!$P74, 0),"")</f>
        <v/>
      </c>
      <c r="C74" s="16" t="str">
        <f t="shared" si="5"/>
        <v/>
      </c>
      <c r="D74" s="16" t="str">
        <f>IF($A74&lt;&gt;"", SUMPRODUCT(--($U$7:$U$107=1), --($T$7:$T$107=$T74), --($C74=$C$7:$C$107), --('Evidence střelců a nástřel'!$O74 &lt; 'Evidence střelců a nástřel'!$O$7:$O$107)), "")</f>
        <v/>
      </c>
      <c r="E74" s="16" t="str">
        <f>IF($A74&lt;&gt;"",SUMPRODUCT(--($U$7:$U$107=1),--($T$7:$T$107=$T74),  --($C74=$C$7:$C$107), --($D74=$D$7:$D$107),--('Evidence střelců a nástřel'!$N74 &lt; 'Evidence střelců a nástřel'!$N$7:$N$107)),"")</f>
        <v/>
      </c>
      <c r="F74" s="16" t="str">
        <f>IF($A74&lt;&gt;"",SUMPRODUCT(--($U$7:$U$107=1),--($T$7:$T$107=$T74), --($C74=$C$7:$C$107), --($D74=$D$7:$D$107),  --($E74=$E$7:$E$107), --('Evidence střelců a nástřel'!$M74 &lt; 'Evidence střelců a nástřel'!$M$7:$M$107)),"")</f>
        <v/>
      </c>
      <c r="G74" s="16" t="str">
        <f>IF($A74&lt;&gt;"",SUMPRODUCT(--($U$7:$U$107=1),--($T$7:$T$107=$T74), --($C74=$C$7:$C$107), --($D74=$D$7:$D$107),  --($E74=$E$7:$E$107),--($F74=$F$7:$F$107), --('Evidence střelců a nástřel'!$L74 &lt; 'Evidence střelců a nástřel'!$L$7:$L$107)),"")</f>
        <v/>
      </c>
      <c r="H74" s="16" t="str">
        <f>IF($A74&lt;&gt;"",SUMPRODUCT(--($U$7:$U$107=1),--($T$7:$T$107=$T74), --($C74=$C$7:$C$107), --($D74=$D$7:$D$107),  --($E74=$E$7:$E$107), --($F74=$F$7:$F$107), --($G74=$G$7:$G$107), --('Evidence střelců a nástřel'!$K74 &lt; 'Evidence střelců a nástřel'!$K$7:$K$107)),"")</f>
        <v/>
      </c>
      <c r="I74" s="16" t="str">
        <f>IF($A74&lt;&gt;"",SUMPRODUCT(--($U$7:$U$107=1),--($T$7:$T$107=$T74),  --($C74=$C$7:$C$107), --($D74=$D$7:$D$107),  --($E74=$E$7:$E$107), --($F74=$F$7:$F$107), --($G74=$G$7:$G$107),  --($H74=$H$7:$H$107), --('Evidence střelců a nástřel'!$J74 &lt; 'Evidence střelců a nástřel'!$J$7:$J$107)),"")</f>
        <v/>
      </c>
      <c r="J74" s="16" t="str">
        <f>IF($A74&lt;&gt;"",SUMPRODUCT(--($U$7:$U$107=1),--($T$7:$T$107=$T74),   --($C74=$C$7:$C$107), --($D74=$D$7:$D$107),  --($E74=$E$7:$E$107), --($F74=$F$7:$F$107), --($G74=$G$7:$G$107),  --($H74=$H$7:$H$107), --($I74=$I$7:$I$107), --('Evidence střelců a nástřel'!$I74 &lt; 'Evidence střelců a nástřel'!$I$7:$I$107)),"")</f>
        <v/>
      </c>
      <c r="K74" s="16" t="str">
        <f>IF($A74&lt;&gt;"",SUMPRODUCT(--($U$7:$U$107=1),--($T$7:$T$107=$T74),  --($C74=$C$7:$C$107), --($D74=$D$7:$D$107),  --($E74=$E$7:$E$107), --($F74=$F$7:$F$107), --($G74=$G$7:$G$107),  --($H74=$H$7:$H$107), --($I74=$I$7:$I$107), --($J74=$J$7:$J$107), --('Evidence střelců a nástřel'!$H74 &lt; 'Evidence střelců a nástřel'!$H$7:$H$107)),"")</f>
        <v/>
      </c>
      <c r="L74" s="16" t="str">
        <f>IF($A74&lt;&gt;"",SUMPRODUCT(--($U$7:$U$107=1),--($T$7:$T$107=$T74),   --($C74=$C$7:$C$107), --($D74=$D$7:$D$107),  --($E74=$E$7:$E$107), --($F74=$F$7:$F$107), --($G74=$G$7:$G$107),  --($H74=$H$7:$H$107), --($I74=$I$7:$I$107), --($J74=$J$7:$J$107), --($K74=$K$7:$K$107), --('Evidence střelců a nástřel'!$G74 &lt; 'Evidence střelců a nástřel'!$G$7:$G$107)),"")</f>
        <v/>
      </c>
      <c r="M74" s="16" t="str">
        <f>IF($A74&lt;&gt;"",IF(AND(U74=0,Nastavení!$B$5="NE"), 1+SUMPRODUCT(--($A$7:$A$107&lt;&gt;""),--(T$7:$T$107=$T74), --($B74 &lt; $B$7:$B$107)), SUM($C74:$L74)),"")</f>
        <v/>
      </c>
      <c r="N74" s="16" t="str">
        <f>IF($A74&lt;&gt;"", SUMPRODUCT(--($T$7:$T$107=$T74),--($M$7:$M$107=$M74), --('Evidence střelců a nástřel'!$Q74 &lt; 'Evidence střelců a nástřel'!$Q$7:$Q$107)), "")</f>
        <v/>
      </c>
      <c r="O74" s="16" t="str">
        <f t="shared" si="7"/>
        <v/>
      </c>
      <c r="P74" s="16" t="str">
        <f>IF($A74&lt;&gt;"", IF(ISNA(VLOOKUP($T74,Nastavení!$B$10:$D$22,3,FALSE)),$O74,  $O74 + VLOOKUP('Evidence střelců a nástřel'!$C74,Nastavení!$B$10:$D$22,3,FALSE)), "")</f>
        <v/>
      </c>
      <c r="Q74" s="16" t="str">
        <f>IF($A74 &lt;&gt;"", COUNTIF($P$7:$P74, $P74) -1, "")</f>
        <v/>
      </c>
      <c r="R74" s="16" t="str">
        <f t="shared" si="6"/>
        <v/>
      </c>
      <c r="S74" s="16" t="str">
        <f>IF($A74&lt;&gt;"",  SUMPRODUCT(--('Evidence střelců a nástřel'!$A$7:$A$107&lt;&gt;""),--($T$7:$T$107&lt;&gt;"MZ"),--($T$7:$T$107=$T74),--('Evidence střelců a nástřel'!$S$7:$S$107='Evidence střelců a nástřel'!$S74)),"")</f>
        <v/>
      </c>
      <c r="T74" s="16" t="str">
        <f>IF( $A74&lt;&gt;"",IF(Nastavení!$B$4="NE", 'Evidence střelců a nástřel'!$C74,""),"")</f>
        <v/>
      </c>
      <c r="U74" s="16" t="str">
        <f>IF($A74&lt;&gt;"", IF(OR('Evidence střelců a nástřel'!$P74="",Nastavení!$B$5="ANO"),1,0),"")</f>
        <v/>
      </c>
    </row>
    <row r="75" spans="1:21">
      <c r="A75" s="16" t="str">
        <f>'Evidence střelců a nástřel'!$A75</f>
        <v/>
      </c>
      <c r="B75" s="16" t="str">
        <f>IF($A75&lt;&gt;"", SUM('Evidence střelců a nástřel'!$F75:$O75)  +  IF(Nastavení!$B$5 = "NE", 'Evidence střelců a nástřel'!$P75, 0),"")</f>
        <v/>
      </c>
      <c r="C75" s="16" t="str">
        <f t="shared" si="5"/>
        <v/>
      </c>
      <c r="D75" s="16" t="str">
        <f>IF($A75&lt;&gt;"", SUMPRODUCT(--($U$7:$U$107=1), --($T$7:$T$107=$T75), --($C75=$C$7:$C$107), --('Evidence střelců a nástřel'!$O75 &lt; 'Evidence střelců a nástřel'!$O$7:$O$107)), "")</f>
        <v/>
      </c>
      <c r="E75" s="16" t="str">
        <f>IF($A75&lt;&gt;"",SUMPRODUCT(--($U$7:$U$107=1),--($T$7:$T$107=$T75),  --($C75=$C$7:$C$107), --($D75=$D$7:$D$107),--('Evidence střelců a nástřel'!$N75 &lt; 'Evidence střelců a nástřel'!$N$7:$N$107)),"")</f>
        <v/>
      </c>
      <c r="F75" s="16" t="str">
        <f>IF($A75&lt;&gt;"",SUMPRODUCT(--($U$7:$U$107=1),--($T$7:$T$107=$T75), --($C75=$C$7:$C$107), --($D75=$D$7:$D$107),  --($E75=$E$7:$E$107), --('Evidence střelců a nástřel'!$M75 &lt; 'Evidence střelců a nástřel'!$M$7:$M$107)),"")</f>
        <v/>
      </c>
      <c r="G75" s="16" t="str">
        <f>IF($A75&lt;&gt;"",SUMPRODUCT(--($U$7:$U$107=1),--($T$7:$T$107=$T75), --($C75=$C$7:$C$107), --($D75=$D$7:$D$107),  --($E75=$E$7:$E$107),--($F75=$F$7:$F$107), --('Evidence střelců a nástřel'!$L75 &lt; 'Evidence střelců a nástřel'!$L$7:$L$107)),"")</f>
        <v/>
      </c>
      <c r="H75" s="16" t="str">
        <f>IF($A75&lt;&gt;"",SUMPRODUCT(--($U$7:$U$107=1),--($T$7:$T$107=$T75), --($C75=$C$7:$C$107), --($D75=$D$7:$D$107),  --($E75=$E$7:$E$107), --($F75=$F$7:$F$107), --($G75=$G$7:$G$107), --('Evidence střelců a nástřel'!$K75 &lt; 'Evidence střelců a nástřel'!$K$7:$K$107)),"")</f>
        <v/>
      </c>
      <c r="I75" s="16" t="str">
        <f>IF($A75&lt;&gt;"",SUMPRODUCT(--($U$7:$U$107=1),--($T$7:$T$107=$T75),  --($C75=$C$7:$C$107), --($D75=$D$7:$D$107),  --($E75=$E$7:$E$107), --($F75=$F$7:$F$107), --($G75=$G$7:$G$107),  --($H75=$H$7:$H$107), --('Evidence střelců a nástřel'!$J75 &lt; 'Evidence střelců a nástřel'!$J$7:$J$107)),"")</f>
        <v/>
      </c>
      <c r="J75" s="16" t="str">
        <f>IF($A75&lt;&gt;"",SUMPRODUCT(--($U$7:$U$107=1),--($T$7:$T$107=$T75),   --($C75=$C$7:$C$107), --($D75=$D$7:$D$107),  --($E75=$E$7:$E$107), --($F75=$F$7:$F$107), --($G75=$G$7:$G$107),  --($H75=$H$7:$H$107), --($I75=$I$7:$I$107), --('Evidence střelců a nástřel'!$I75 &lt; 'Evidence střelců a nástřel'!$I$7:$I$107)),"")</f>
        <v/>
      </c>
      <c r="K75" s="16" t="str">
        <f>IF($A75&lt;&gt;"",SUMPRODUCT(--($U$7:$U$107=1),--($T$7:$T$107=$T75),  --($C75=$C$7:$C$107), --($D75=$D$7:$D$107),  --($E75=$E$7:$E$107), --($F75=$F$7:$F$107), --($G75=$G$7:$G$107),  --($H75=$H$7:$H$107), --($I75=$I$7:$I$107), --($J75=$J$7:$J$107), --('Evidence střelců a nástřel'!$H75 &lt; 'Evidence střelců a nástřel'!$H$7:$H$107)),"")</f>
        <v/>
      </c>
      <c r="L75" s="16" t="str">
        <f>IF($A75&lt;&gt;"",SUMPRODUCT(--($U$7:$U$107=1),--($T$7:$T$107=$T75),   --($C75=$C$7:$C$107), --($D75=$D$7:$D$107),  --($E75=$E$7:$E$107), --($F75=$F$7:$F$107), --($G75=$G$7:$G$107),  --($H75=$H$7:$H$107), --($I75=$I$7:$I$107), --($J75=$J$7:$J$107), --($K75=$K$7:$K$107), --('Evidence střelců a nástřel'!$G75 &lt; 'Evidence střelců a nástřel'!$G$7:$G$107)),"")</f>
        <v/>
      </c>
      <c r="M75" s="16" t="str">
        <f>IF($A75&lt;&gt;"",IF(AND(U75=0,Nastavení!$B$5="NE"), 1+SUMPRODUCT(--($A$7:$A$107&lt;&gt;""),--(T$7:$T$107=$T75), --($B75 &lt; $B$7:$B$107)), SUM($C75:$L75)),"")</f>
        <v/>
      </c>
      <c r="N75" s="16" t="str">
        <f>IF($A75&lt;&gt;"", SUMPRODUCT(--($T$7:$T$107=$T75),--($M$7:$M$107=$M75), --('Evidence střelců a nástřel'!$Q75 &lt; 'Evidence střelců a nástřel'!$Q$7:$Q$107)), "")</f>
        <v/>
      </c>
      <c r="O75" s="16" t="str">
        <f t="shared" si="7"/>
        <v/>
      </c>
      <c r="P75" s="16" t="str">
        <f>IF($A75&lt;&gt;"", IF(ISNA(VLOOKUP($T75,Nastavení!$B$10:$D$22,3,FALSE)),$O75,  $O75 + VLOOKUP('Evidence střelců a nástřel'!$C75,Nastavení!$B$10:$D$22,3,FALSE)), "")</f>
        <v/>
      </c>
      <c r="Q75" s="16" t="str">
        <f>IF($A75 &lt;&gt;"", COUNTIF($P$7:$P75, $P75) -1, "")</f>
        <v/>
      </c>
      <c r="R75" s="16" t="str">
        <f t="shared" si="6"/>
        <v/>
      </c>
      <c r="S75" s="16" t="str">
        <f>IF($A75&lt;&gt;"",  SUMPRODUCT(--('Evidence střelců a nástřel'!$A$7:$A$107&lt;&gt;""),--($T$7:$T$107&lt;&gt;"MZ"),--($T$7:$T$107=$T75),--('Evidence střelců a nástřel'!$S$7:$S$107='Evidence střelců a nástřel'!$S75)),"")</f>
        <v/>
      </c>
      <c r="T75" s="16" t="str">
        <f>IF( $A75&lt;&gt;"",IF(Nastavení!$B$4="NE", 'Evidence střelců a nástřel'!$C75,""),"")</f>
        <v/>
      </c>
      <c r="U75" s="16" t="str">
        <f>IF($A75&lt;&gt;"", IF(OR('Evidence střelců a nástřel'!$P75="",Nastavení!$B$5="ANO"),1,0),"")</f>
        <v/>
      </c>
    </row>
    <row r="76" spans="1:21">
      <c r="A76" s="16" t="str">
        <f>'Evidence střelců a nástřel'!$A76</f>
        <v/>
      </c>
      <c r="B76" s="16" t="str">
        <f>IF($A76&lt;&gt;"", SUM('Evidence střelců a nástřel'!$F76:$O76)  +  IF(Nastavení!$B$5 = "NE", 'Evidence střelců a nástřel'!$P76, 0),"")</f>
        <v/>
      </c>
      <c r="C76" s="16" t="str">
        <f t="shared" si="5"/>
        <v/>
      </c>
      <c r="D76" s="16" t="str">
        <f>IF($A76&lt;&gt;"", SUMPRODUCT(--($U$7:$U$107=1), --($T$7:$T$107=$T76), --($C76=$C$7:$C$107), --('Evidence střelců a nástřel'!$O76 &lt; 'Evidence střelců a nástřel'!$O$7:$O$107)), "")</f>
        <v/>
      </c>
      <c r="E76" s="16" t="str">
        <f>IF($A76&lt;&gt;"",SUMPRODUCT(--($U$7:$U$107=1),--($T$7:$T$107=$T76),  --($C76=$C$7:$C$107), --($D76=$D$7:$D$107),--('Evidence střelců a nástřel'!$N76 &lt; 'Evidence střelců a nástřel'!$N$7:$N$107)),"")</f>
        <v/>
      </c>
      <c r="F76" s="16" t="str">
        <f>IF($A76&lt;&gt;"",SUMPRODUCT(--($U$7:$U$107=1),--($T$7:$T$107=$T76), --($C76=$C$7:$C$107), --($D76=$D$7:$D$107),  --($E76=$E$7:$E$107), --('Evidence střelců a nástřel'!$M76 &lt; 'Evidence střelců a nástřel'!$M$7:$M$107)),"")</f>
        <v/>
      </c>
      <c r="G76" s="16" t="str">
        <f>IF($A76&lt;&gt;"",SUMPRODUCT(--($U$7:$U$107=1),--($T$7:$T$107=$T76), --($C76=$C$7:$C$107), --($D76=$D$7:$D$107),  --($E76=$E$7:$E$107),--($F76=$F$7:$F$107), --('Evidence střelců a nástřel'!$L76 &lt; 'Evidence střelců a nástřel'!$L$7:$L$107)),"")</f>
        <v/>
      </c>
      <c r="H76" s="16" t="str">
        <f>IF($A76&lt;&gt;"",SUMPRODUCT(--($U$7:$U$107=1),--($T$7:$T$107=$T76), --($C76=$C$7:$C$107), --($D76=$D$7:$D$107),  --($E76=$E$7:$E$107), --($F76=$F$7:$F$107), --($G76=$G$7:$G$107), --('Evidence střelců a nástřel'!$K76 &lt; 'Evidence střelců a nástřel'!$K$7:$K$107)),"")</f>
        <v/>
      </c>
      <c r="I76" s="16" t="str">
        <f>IF($A76&lt;&gt;"",SUMPRODUCT(--($U$7:$U$107=1),--($T$7:$T$107=$T76),  --($C76=$C$7:$C$107), --($D76=$D$7:$D$107),  --($E76=$E$7:$E$107), --($F76=$F$7:$F$107), --($G76=$G$7:$G$107),  --($H76=$H$7:$H$107), --('Evidence střelců a nástřel'!$J76 &lt; 'Evidence střelců a nástřel'!$J$7:$J$107)),"")</f>
        <v/>
      </c>
      <c r="J76" s="16" t="str">
        <f>IF($A76&lt;&gt;"",SUMPRODUCT(--($U$7:$U$107=1),--($T$7:$T$107=$T76),   --($C76=$C$7:$C$107), --($D76=$D$7:$D$107),  --($E76=$E$7:$E$107), --($F76=$F$7:$F$107), --($G76=$G$7:$G$107),  --($H76=$H$7:$H$107), --($I76=$I$7:$I$107), --('Evidence střelců a nástřel'!$I76 &lt; 'Evidence střelců a nástřel'!$I$7:$I$107)),"")</f>
        <v/>
      </c>
      <c r="K76" s="16" t="str">
        <f>IF($A76&lt;&gt;"",SUMPRODUCT(--($U$7:$U$107=1),--($T$7:$T$107=$T76),  --($C76=$C$7:$C$107), --($D76=$D$7:$D$107),  --($E76=$E$7:$E$107), --($F76=$F$7:$F$107), --($G76=$G$7:$G$107),  --($H76=$H$7:$H$107), --($I76=$I$7:$I$107), --($J76=$J$7:$J$107), --('Evidence střelců a nástřel'!$H76 &lt; 'Evidence střelců a nástřel'!$H$7:$H$107)),"")</f>
        <v/>
      </c>
      <c r="L76" s="16" t="str">
        <f>IF($A76&lt;&gt;"",SUMPRODUCT(--($U$7:$U$107=1),--($T$7:$T$107=$T76),   --($C76=$C$7:$C$107), --($D76=$D$7:$D$107),  --($E76=$E$7:$E$107), --($F76=$F$7:$F$107), --($G76=$G$7:$G$107),  --($H76=$H$7:$H$107), --($I76=$I$7:$I$107), --($J76=$J$7:$J$107), --($K76=$K$7:$K$107), --('Evidence střelců a nástřel'!$G76 &lt; 'Evidence střelců a nástřel'!$G$7:$G$107)),"")</f>
        <v/>
      </c>
      <c r="M76" s="16" t="str">
        <f>IF($A76&lt;&gt;"",IF(AND(U76=0,Nastavení!$B$5="NE"), 1+SUMPRODUCT(--($A$7:$A$107&lt;&gt;""),--(T$7:$T$107=$T76), --($B76 &lt; $B$7:$B$107)), SUM($C76:$L76)),"")</f>
        <v/>
      </c>
      <c r="N76" s="16" t="str">
        <f>IF($A76&lt;&gt;"", SUMPRODUCT(--($T$7:$T$107=$T76),--($M$7:$M$107=$M76), --('Evidence střelců a nástřel'!$Q76 &lt; 'Evidence střelců a nástřel'!$Q$7:$Q$107)), "")</f>
        <v/>
      </c>
      <c r="O76" s="16" t="str">
        <f t="shared" si="7"/>
        <v/>
      </c>
      <c r="P76" s="16" t="str">
        <f>IF($A76&lt;&gt;"", IF(ISNA(VLOOKUP($T76,Nastavení!$B$10:$D$22,3,FALSE)),$O76,  $O76 + VLOOKUP('Evidence střelců a nástřel'!$C76,Nastavení!$B$10:$D$22,3,FALSE)), "")</f>
        <v/>
      </c>
      <c r="Q76" s="16" t="str">
        <f>IF($A76 &lt;&gt;"", COUNTIF($P$7:$P76, $P76) -1, "")</f>
        <v/>
      </c>
      <c r="R76" s="16" t="str">
        <f t="shared" si="6"/>
        <v/>
      </c>
      <c r="S76" s="16" t="str">
        <f>IF($A76&lt;&gt;"",  SUMPRODUCT(--('Evidence střelců a nástřel'!$A$7:$A$107&lt;&gt;""),--($T$7:$T$107&lt;&gt;"MZ"),--($T$7:$T$107=$T76),--('Evidence střelců a nástřel'!$S$7:$S$107='Evidence střelců a nástřel'!$S76)),"")</f>
        <v/>
      </c>
      <c r="T76" s="16" t="str">
        <f>IF( $A76&lt;&gt;"",IF(Nastavení!$B$4="NE", 'Evidence střelců a nástřel'!$C76,""),"")</f>
        <v/>
      </c>
      <c r="U76" s="16" t="str">
        <f>IF($A76&lt;&gt;"", IF(OR('Evidence střelců a nástřel'!$P76="",Nastavení!$B$5="ANO"),1,0),"")</f>
        <v/>
      </c>
    </row>
    <row r="77" spans="1:21">
      <c r="A77" s="16" t="str">
        <f>'Evidence střelců a nástřel'!$A77</f>
        <v/>
      </c>
      <c r="B77" s="16" t="str">
        <f>IF($A77&lt;&gt;"", SUM('Evidence střelců a nástřel'!$F77:$O77)  +  IF(Nastavení!$B$5 = "NE", 'Evidence střelců a nástřel'!$P77, 0),"")</f>
        <v/>
      </c>
      <c r="C77" s="16" t="str">
        <f t="shared" si="5"/>
        <v/>
      </c>
      <c r="D77" s="16" t="str">
        <f>IF($A77&lt;&gt;"", SUMPRODUCT(--($U$7:$U$107=1), --($T$7:$T$107=$T77), --($C77=$C$7:$C$107), --('Evidence střelců a nástřel'!$O77 &lt; 'Evidence střelců a nástřel'!$O$7:$O$107)), "")</f>
        <v/>
      </c>
      <c r="E77" s="16" t="str">
        <f>IF($A77&lt;&gt;"",SUMPRODUCT(--($U$7:$U$107=1),--($T$7:$T$107=$T77),  --($C77=$C$7:$C$107), --($D77=$D$7:$D$107),--('Evidence střelců a nástřel'!$N77 &lt; 'Evidence střelců a nástřel'!$N$7:$N$107)),"")</f>
        <v/>
      </c>
      <c r="F77" s="16" t="str">
        <f>IF($A77&lt;&gt;"",SUMPRODUCT(--($U$7:$U$107=1),--($T$7:$T$107=$T77), --($C77=$C$7:$C$107), --($D77=$D$7:$D$107),  --($E77=$E$7:$E$107), --('Evidence střelců a nástřel'!$M77 &lt; 'Evidence střelců a nástřel'!$M$7:$M$107)),"")</f>
        <v/>
      </c>
      <c r="G77" s="16" t="str">
        <f>IF($A77&lt;&gt;"",SUMPRODUCT(--($U$7:$U$107=1),--($T$7:$T$107=$T77), --($C77=$C$7:$C$107), --($D77=$D$7:$D$107),  --($E77=$E$7:$E$107),--($F77=$F$7:$F$107), --('Evidence střelců a nástřel'!$L77 &lt; 'Evidence střelců a nástřel'!$L$7:$L$107)),"")</f>
        <v/>
      </c>
      <c r="H77" s="16" t="str">
        <f>IF($A77&lt;&gt;"",SUMPRODUCT(--($U$7:$U$107=1),--($T$7:$T$107=$T77), --($C77=$C$7:$C$107), --($D77=$D$7:$D$107),  --($E77=$E$7:$E$107), --($F77=$F$7:$F$107), --($G77=$G$7:$G$107), --('Evidence střelců a nástřel'!$K77 &lt; 'Evidence střelců a nástřel'!$K$7:$K$107)),"")</f>
        <v/>
      </c>
      <c r="I77" s="16" t="str">
        <f>IF($A77&lt;&gt;"",SUMPRODUCT(--($U$7:$U$107=1),--($T$7:$T$107=$T77),  --($C77=$C$7:$C$107), --($D77=$D$7:$D$107),  --($E77=$E$7:$E$107), --($F77=$F$7:$F$107), --($G77=$G$7:$G$107),  --($H77=$H$7:$H$107), --('Evidence střelců a nástřel'!$J77 &lt; 'Evidence střelců a nástřel'!$J$7:$J$107)),"")</f>
        <v/>
      </c>
      <c r="J77" s="16" t="str">
        <f>IF($A77&lt;&gt;"",SUMPRODUCT(--($U$7:$U$107=1),--($T$7:$T$107=$T77),   --($C77=$C$7:$C$107), --($D77=$D$7:$D$107),  --($E77=$E$7:$E$107), --($F77=$F$7:$F$107), --($G77=$G$7:$G$107),  --($H77=$H$7:$H$107), --($I77=$I$7:$I$107), --('Evidence střelců a nástřel'!$I77 &lt; 'Evidence střelců a nástřel'!$I$7:$I$107)),"")</f>
        <v/>
      </c>
      <c r="K77" s="16" t="str">
        <f>IF($A77&lt;&gt;"",SUMPRODUCT(--($U$7:$U$107=1),--($T$7:$T$107=$T77),  --($C77=$C$7:$C$107), --($D77=$D$7:$D$107),  --($E77=$E$7:$E$107), --($F77=$F$7:$F$107), --($G77=$G$7:$G$107),  --($H77=$H$7:$H$107), --($I77=$I$7:$I$107), --($J77=$J$7:$J$107), --('Evidence střelců a nástřel'!$H77 &lt; 'Evidence střelců a nástřel'!$H$7:$H$107)),"")</f>
        <v/>
      </c>
      <c r="L77" s="16" t="str">
        <f>IF($A77&lt;&gt;"",SUMPRODUCT(--($U$7:$U$107=1),--($T$7:$T$107=$T77),   --($C77=$C$7:$C$107), --($D77=$D$7:$D$107),  --($E77=$E$7:$E$107), --($F77=$F$7:$F$107), --($G77=$G$7:$G$107),  --($H77=$H$7:$H$107), --($I77=$I$7:$I$107), --($J77=$J$7:$J$107), --($K77=$K$7:$K$107), --('Evidence střelců a nástřel'!$G77 &lt; 'Evidence střelců a nástřel'!$G$7:$G$107)),"")</f>
        <v/>
      </c>
      <c r="M77" s="16" t="str">
        <f>IF($A77&lt;&gt;"",IF(AND(U77=0,Nastavení!$B$5="NE"), 1+SUMPRODUCT(--($A$7:$A$107&lt;&gt;""),--(T$7:$T$107=$T77), --($B77 &lt; $B$7:$B$107)), SUM($C77:$L77)),"")</f>
        <v/>
      </c>
      <c r="N77" s="16" t="str">
        <f>IF($A77&lt;&gt;"", SUMPRODUCT(--($T$7:$T$107=$T77),--($M$7:$M$107=$M77), --('Evidence střelců a nástřel'!$Q77 &lt; 'Evidence střelců a nástřel'!$Q$7:$Q$107)), "")</f>
        <v/>
      </c>
      <c r="O77" s="16" t="str">
        <f t="shared" si="7"/>
        <v/>
      </c>
      <c r="P77" s="16" t="str">
        <f>IF($A77&lt;&gt;"", IF(ISNA(VLOOKUP($T77,Nastavení!$B$10:$D$22,3,FALSE)),$O77,  $O77 + VLOOKUP('Evidence střelců a nástřel'!$C77,Nastavení!$B$10:$D$22,3,FALSE)), "")</f>
        <v/>
      </c>
      <c r="Q77" s="16" t="str">
        <f>IF($A77 &lt;&gt;"", COUNTIF($P$7:$P77, $P77) -1, "")</f>
        <v/>
      </c>
      <c r="R77" s="16" t="str">
        <f t="shared" si="6"/>
        <v/>
      </c>
      <c r="S77" s="16" t="str">
        <f>IF($A77&lt;&gt;"",  SUMPRODUCT(--('Evidence střelců a nástřel'!$A$7:$A$107&lt;&gt;""),--($T$7:$T$107&lt;&gt;"MZ"),--($T$7:$T$107=$T77),--('Evidence střelců a nástřel'!$S$7:$S$107='Evidence střelců a nástřel'!$S77)),"")</f>
        <v/>
      </c>
      <c r="T77" s="16" t="str">
        <f>IF( $A77&lt;&gt;"",IF(Nastavení!$B$4="NE", 'Evidence střelců a nástřel'!$C77,""),"")</f>
        <v/>
      </c>
      <c r="U77" s="16" t="str">
        <f>IF($A77&lt;&gt;"", IF(OR('Evidence střelců a nástřel'!$P77="",Nastavení!$B$5="ANO"),1,0),"")</f>
        <v/>
      </c>
    </row>
    <row r="78" spans="1:21">
      <c r="A78" s="16" t="str">
        <f>'Evidence střelců a nástřel'!$A78</f>
        <v/>
      </c>
      <c r="B78" s="16" t="str">
        <f>IF($A78&lt;&gt;"", SUM('Evidence střelců a nástřel'!$F78:$O78)  +  IF(Nastavení!$B$5 = "NE", 'Evidence střelců a nástřel'!$P78, 0),"")</f>
        <v/>
      </c>
      <c r="C78" s="16" t="str">
        <f t="shared" si="5"/>
        <v/>
      </c>
      <c r="D78" s="16" t="str">
        <f>IF($A78&lt;&gt;"", SUMPRODUCT(--($U$7:$U$107=1), --($T$7:$T$107=$T78), --($C78=$C$7:$C$107), --('Evidence střelců a nástřel'!$O78 &lt; 'Evidence střelců a nástřel'!$O$7:$O$107)), "")</f>
        <v/>
      </c>
      <c r="E78" s="16" t="str">
        <f>IF($A78&lt;&gt;"",SUMPRODUCT(--($U$7:$U$107=1),--($T$7:$T$107=$T78),  --($C78=$C$7:$C$107), --($D78=$D$7:$D$107),--('Evidence střelců a nástřel'!$N78 &lt; 'Evidence střelců a nástřel'!$N$7:$N$107)),"")</f>
        <v/>
      </c>
      <c r="F78" s="16" t="str">
        <f>IF($A78&lt;&gt;"",SUMPRODUCT(--($U$7:$U$107=1),--($T$7:$T$107=$T78), --($C78=$C$7:$C$107), --($D78=$D$7:$D$107),  --($E78=$E$7:$E$107), --('Evidence střelců a nástřel'!$M78 &lt; 'Evidence střelců a nástřel'!$M$7:$M$107)),"")</f>
        <v/>
      </c>
      <c r="G78" s="16" t="str">
        <f>IF($A78&lt;&gt;"",SUMPRODUCT(--($U$7:$U$107=1),--($T$7:$T$107=$T78), --($C78=$C$7:$C$107), --($D78=$D$7:$D$107),  --($E78=$E$7:$E$107),--($F78=$F$7:$F$107), --('Evidence střelců a nástřel'!$L78 &lt; 'Evidence střelců a nástřel'!$L$7:$L$107)),"")</f>
        <v/>
      </c>
      <c r="H78" s="16" t="str">
        <f>IF($A78&lt;&gt;"",SUMPRODUCT(--($U$7:$U$107=1),--($T$7:$T$107=$T78), --($C78=$C$7:$C$107), --($D78=$D$7:$D$107),  --($E78=$E$7:$E$107), --($F78=$F$7:$F$107), --($G78=$G$7:$G$107), --('Evidence střelců a nástřel'!$K78 &lt; 'Evidence střelců a nástřel'!$K$7:$K$107)),"")</f>
        <v/>
      </c>
      <c r="I78" s="16" t="str">
        <f>IF($A78&lt;&gt;"",SUMPRODUCT(--($U$7:$U$107=1),--($T$7:$T$107=$T78),  --($C78=$C$7:$C$107), --($D78=$D$7:$D$107),  --($E78=$E$7:$E$107), --($F78=$F$7:$F$107), --($G78=$G$7:$G$107),  --($H78=$H$7:$H$107), --('Evidence střelců a nástřel'!$J78 &lt; 'Evidence střelců a nástřel'!$J$7:$J$107)),"")</f>
        <v/>
      </c>
      <c r="J78" s="16" t="str">
        <f>IF($A78&lt;&gt;"",SUMPRODUCT(--($U$7:$U$107=1),--($T$7:$T$107=$T78),   --($C78=$C$7:$C$107), --($D78=$D$7:$D$107),  --($E78=$E$7:$E$107), --($F78=$F$7:$F$107), --($G78=$G$7:$G$107),  --($H78=$H$7:$H$107), --($I78=$I$7:$I$107), --('Evidence střelců a nástřel'!$I78 &lt; 'Evidence střelců a nástřel'!$I$7:$I$107)),"")</f>
        <v/>
      </c>
      <c r="K78" s="16" t="str">
        <f>IF($A78&lt;&gt;"",SUMPRODUCT(--($U$7:$U$107=1),--($T$7:$T$107=$T78),  --($C78=$C$7:$C$107), --($D78=$D$7:$D$107),  --($E78=$E$7:$E$107), --($F78=$F$7:$F$107), --($G78=$G$7:$G$107),  --($H78=$H$7:$H$107), --($I78=$I$7:$I$107), --($J78=$J$7:$J$107), --('Evidence střelců a nástřel'!$H78 &lt; 'Evidence střelců a nástřel'!$H$7:$H$107)),"")</f>
        <v/>
      </c>
      <c r="L78" s="16" t="str">
        <f>IF($A78&lt;&gt;"",SUMPRODUCT(--($U$7:$U$107=1),--($T$7:$T$107=$T78),   --($C78=$C$7:$C$107), --($D78=$D$7:$D$107),  --($E78=$E$7:$E$107), --($F78=$F$7:$F$107), --($G78=$G$7:$G$107),  --($H78=$H$7:$H$107), --($I78=$I$7:$I$107), --($J78=$J$7:$J$107), --($K78=$K$7:$K$107), --('Evidence střelců a nástřel'!$G78 &lt; 'Evidence střelců a nástřel'!$G$7:$G$107)),"")</f>
        <v/>
      </c>
      <c r="M78" s="16" t="str">
        <f>IF($A78&lt;&gt;"",IF(AND(U78=0,Nastavení!$B$5="NE"), 1+SUMPRODUCT(--($A$7:$A$107&lt;&gt;""),--(T$7:$T$107=$T78), --($B78 &lt; $B$7:$B$107)), SUM($C78:$L78)),"")</f>
        <v/>
      </c>
      <c r="N78" s="16" t="str">
        <f>IF($A78&lt;&gt;"", SUMPRODUCT(--($T$7:$T$107=$T78),--($M$7:$M$107=$M78), --('Evidence střelců a nástřel'!$Q78 &lt; 'Evidence střelců a nástřel'!$Q$7:$Q$107)), "")</f>
        <v/>
      </c>
      <c r="O78" s="16" t="str">
        <f t="shared" si="7"/>
        <v/>
      </c>
      <c r="P78" s="16" t="str">
        <f>IF($A78&lt;&gt;"", IF(ISNA(VLOOKUP($T78,Nastavení!$B$10:$D$22,3,FALSE)),$O78,  $O78 + VLOOKUP('Evidence střelců a nástřel'!$C78,Nastavení!$B$10:$D$22,3,FALSE)), "")</f>
        <v/>
      </c>
      <c r="Q78" s="16" t="str">
        <f>IF($A78 &lt;&gt;"", COUNTIF($P$7:$P78, $P78) -1, "")</f>
        <v/>
      </c>
      <c r="R78" s="16" t="str">
        <f t="shared" si="6"/>
        <v/>
      </c>
      <c r="S78" s="16" t="str">
        <f>IF($A78&lt;&gt;"",  SUMPRODUCT(--('Evidence střelců a nástřel'!$A$7:$A$107&lt;&gt;""),--($T$7:$T$107&lt;&gt;"MZ"),--($T$7:$T$107=$T78),--('Evidence střelců a nástřel'!$S$7:$S$107='Evidence střelců a nástřel'!$S78)),"")</f>
        <v/>
      </c>
      <c r="T78" s="16" t="str">
        <f>IF( $A78&lt;&gt;"",IF(Nastavení!$B$4="NE", 'Evidence střelců a nástřel'!$C78,""),"")</f>
        <v/>
      </c>
      <c r="U78" s="16" t="str">
        <f>IF($A78&lt;&gt;"", IF(OR('Evidence střelců a nástřel'!$P78="",Nastavení!$B$5="ANO"),1,0),"")</f>
        <v/>
      </c>
    </row>
    <row r="79" spans="1:21">
      <c r="A79" s="16" t="str">
        <f>'Evidence střelců a nástřel'!$A79</f>
        <v/>
      </c>
      <c r="B79" s="16" t="str">
        <f>IF($A79&lt;&gt;"", SUM('Evidence střelců a nástřel'!$F79:$O79)  +  IF(Nastavení!$B$5 = "NE", 'Evidence střelců a nástřel'!$P79, 0),"")</f>
        <v/>
      </c>
      <c r="C79" s="16" t="str">
        <f t="shared" si="5"/>
        <v/>
      </c>
      <c r="D79" s="16" t="str">
        <f>IF($A79&lt;&gt;"", SUMPRODUCT(--($U$7:$U$107=1), --($T$7:$T$107=$T79), --($C79=$C$7:$C$107), --('Evidence střelců a nástřel'!$O79 &lt; 'Evidence střelců a nástřel'!$O$7:$O$107)), "")</f>
        <v/>
      </c>
      <c r="E79" s="16" t="str">
        <f>IF($A79&lt;&gt;"",SUMPRODUCT(--($U$7:$U$107=1),--($T$7:$T$107=$T79),  --($C79=$C$7:$C$107), --($D79=$D$7:$D$107),--('Evidence střelců a nástřel'!$N79 &lt; 'Evidence střelců a nástřel'!$N$7:$N$107)),"")</f>
        <v/>
      </c>
      <c r="F79" s="16" t="str">
        <f>IF($A79&lt;&gt;"",SUMPRODUCT(--($U$7:$U$107=1),--($T$7:$T$107=$T79), --($C79=$C$7:$C$107), --($D79=$D$7:$D$107),  --($E79=$E$7:$E$107), --('Evidence střelců a nástřel'!$M79 &lt; 'Evidence střelců a nástřel'!$M$7:$M$107)),"")</f>
        <v/>
      </c>
      <c r="G79" s="16" t="str">
        <f>IF($A79&lt;&gt;"",SUMPRODUCT(--($U$7:$U$107=1),--($T$7:$T$107=$T79), --($C79=$C$7:$C$107), --($D79=$D$7:$D$107),  --($E79=$E$7:$E$107),--($F79=$F$7:$F$107), --('Evidence střelců a nástřel'!$L79 &lt; 'Evidence střelců a nástřel'!$L$7:$L$107)),"")</f>
        <v/>
      </c>
      <c r="H79" s="16" t="str">
        <f>IF($A79&lt;&gt;"",SUMPRODUCT(--($U$7:$U$107=1),--($T$7:$T$107=$T79), --($C79=$C$7:$C$107), --($D79=$D$7:$D$107),  --($E79=$E$7:$E$107), --($F79=$F$7:$F$107), --($G79=$G$7:$G$107), --('Evidence střelců a nástřel'!$K79 &lt; 'Evidence střelců a nástřel'!$K$7:$K$107)),"")</f>
        <v/>
      </c>
      <c r="I79" s="16" t="str">
        <f>IF($A79&lt;&gt;"",SUMPRODUCT(--($U$7:$U$107=1),--($T$7:$T$107=$T79),  --($C79=$C$7:$C$107), --($D79=$D$7:$D$107),  --($E79=$E$7:$E$107), --($F79=$F$7:$F$107), --($G79=$G$7:$G$107),  --($H79=$H$7:$H$107), --('Evidence střelců a nástřel'!$J79 &lt; 'Evidence střelců a nástřel'!$J$7:$J$107)),"")</f>
        <v/>
      </c>
      <c r="J79" s="16" t="str">
        <f>IF($A79&lt;&gt;"",SUMPRODUCT(--($U$7:$U$107=1),--($T$7:$T$107=$T79),   --($C79=$C$7:$C$107), --($D79=$D$7:$D$107),  --($E79=$E$7:$E$107), --($F79=$F$7:$F$107), --($G79=$G$7:$G$107),  --($H79=$H$7:$H$107), --($I79=$I$7:$I$107), --('Evidence střelců a nástřel'!$I79 &lt; 'Evidence střelců a nástřel'!$I$7:$I$107)),"")</f>
        <v/>
      </c>
      <c r="K79" s="16" t="str">
        <f>IF($A79&lt;&gt;"",SUMPRODUCT(--($U$7:$U$107=1),--($T$7:$T$107=$T79),  --($C79=$C$7:$C$107), --($D79=$D$7:$D$107),  --($E79=$E$7:$E$107), --($F79=$F$7:$F$107), --($G79=$G$7:$G$107),  --($H79=$H$7:$H$107), --($I79=$I$7:$I$107), --($J79=$J$7:$J$107), --('Evidence střelců a nástřel'!$H79 &lt; 'Evidence střelců a nástřel'!$H$7:$H$107)),"")</f>
        <v/>
      </c>
      <c r="L79" s="16" t="str">
        <f>IF($A79&lt;&gt;"",SUMPRODUCT(--($U$7:$U$107=1),--($T$7:$T$107=$T79),   --($C79=$C$7:$C$107), --($D79=$D$7:$D$107),  --($E79=$E$7:$E$107), --($F79=$F$7:$F$107), --($G79=$G$7:$G$107),  --($H79=$H$7:$H$107), --($I79=$I$7:$I$107), --($J79=$J$7:$J$107), --($K79=$K$7:$K$107), --('Evidence střelců a nástřel'!$G79 &lt; 'Evidence střelců a nástřel'!$G$7:$G$107)),"")</f>
        <v/>
      </c>
      <c r="M79" s="16" t="str">
        <f>IF($A79&lt;&gt;"",IF(AND(U79=0,Nastavení!$B$5="NE"), 1+SUMPRODUCT(--($A$7:$A$107&lt;&gt;""),--(T$7:$T$107=$T79), --($B79 &lt; $B$7:$B$107)), SUM($C79:$L79)),"")</f>
        <v/>
      </c>
      <c r="N79" s="16" t="str">
        <f>IF($A79&lt;&gt;"", SUMPRODUCT(--($T$7:$T$107=$T79),--($M$7:$M$107=$M79), --('Evidence střelců a nástřel'!$Q79 &lt; 'Evidence střelců a nástřel'!$Q$7:$Q$107)), "")</f>
        <v/>
      </c>
      <c r="O79" s="16" t="str">
        <f t="shared" si="7"/>
        <v/>
      </c>
      <c r="P79" s="16" t="str">
        <f>IF($A79&lt;&gt;"", IF(ISNA(VLOOKUP($T79,Nastavení!$B$10:$D$22,3,FALSE)),$O79,  $O79 + VLOOKUP('Evidence střelců a nástřel'!$C79,Nastavení!$B$10:$D$22,3,FALSE)), "")</f>
        <v/>
      </c>
      <c r="Q79" s="16" t="str">
        <f>IF($A79 &lt;&gt;"", COUNTIF($P$7:$P79, $P79) -1, "")</f>
        <v/>
      </c>
      <c r="R79" s="16" t="str">
        <f t="shared" si="6"/>
        <v/>
      </c>
      <c r="S79" s="16" t="str">
        <f>IF($A79&lt;&gt;"",  SUMPRODUCT(--('Evidence střelců a nástřel'!$A$7:$A$107&lt;&gt;""),--($T$7:$T$107&lt;&gt;"MZ"),--($T$7:$T$107=$T79),--('Evidence střelců a nástřel'!$S$7:$S$107='Evidence střelců a nástřel'!$S79)),"")</f>
        <v/>
      </c>
      <c r="T79" s="16" t="str">
        <f>IF( $A79&lt;&gt;"",IF(Nastavení!$B$4="NE", 'Evidence střelců a nástřel'!$C79,""),"")</f>
        <v/>
      </c>
      <c r="U79" s="16" t="str">
        <f>IF($A79&lt;&gt;"", IF(OR('Evidence střelců a nástřel'!$P79="",Nastavení!$B$5="ANO"),1,0),"")</f>
        <v/>
      </c>
    </row>
    <row r="80" spans="1:21">
      <c r="A80" s="16" t="str">
        <f>'Evidence střelců a nástřel'!$A80</f>
        <v/>
      </c>
      <c r="B80" s="16" t="str">
        <f>IF($A80&lt;&gt;"", SUM('Evidence střelců a nástřel'!$F80:$O80)  +  IF(Nastavení!$B$5 = "NE", 'Evidence střelců a nástřel'!$P80, 0),"")</f>
        <v/>
      </c>
      <c r="C80" s="16" t="str">
        <f t="shared" si="5"/>
        <v/>
      </c>
      <c r="D80" s="16" t="str">
        <f>IF($A80&lt;&gt;"", SUMPRODUCT(--($U$7:$U$107=1), --($T$7:$T$107=$T80), --($C80=$C$7:$C$107), --('Evidence střelců a nástřel'!$O80 &lt; 'Evidence střelců a nástřel'!$O$7:$O$107)), "")</f>
        <v/>
      </c>
      <c r="E80" s="16" t="str">
        <f>IF($A80&lt;&gt;"",SUMPRODUCT(--($U$7:$U$107=1),--($T$7:$T$107=$T80),  --($C80=$C$7:$C$107), --($D80=$D$7:$D$107),--('Evidence střelců a nástřel'!$N80 &lt; 'Evidence střelců a nástřel'!$N$7:$N$107)),"")</f>
        <v/>
      </c>
      <c r="F80" s="16" t="str">
        <f>IF($A80&lt;&gt;"",SUMPRODUCT(--($U$7:$U$107=1),--($T$7:$T$107=$T80), --($C80=$C$7:$C$107), --($D80=$D$7:$D$107),  --($E80=$E$7:$E$107), --('Evidence střelců a nástřel'!$M80 &lt; 'Evidence střelců a nástřel'!$M$7:$M$107)),"")</f>
        <v/>
      </c>
      <c r="G80" s="16" t="str">
        <f>IF($A80&lt;&gt;"",SUMPRODUCT(--($U$7:$U$107=1),--($T$7:$T$107=$T80), --($C80=$C$7:$C$107), --($D80=$D$7:$D$107),  --($E80=$E$7:$E$107),--($F80=$F$7:$F$107), --('Evidence střelců a nástřel'!$L80 &lt; 'Evidence střelců a nástřel'!$L$7:$L$107)),"")</f>
        <v/>
      </c>
      <c r="H80" s="16" t="str">
        <f>IF($A80&lt;&gt;"",SUMPRODUCT(--($U$7:$U$107=1),--($T$7:$T$107=$T80), --($C80=$C$7:$C$107), --($D80=$D$7:$D$107),  --($E80=$E$7:$E$107), --($F80=$F$7:$F$107), --($G80=$G$7:$G$107), --('Evidence střelců a nástřel'!$K80 &lt; 'Evidence střelců a nástřel'!$K$7:$K$107)),"")</f>
        <v/>
      </c>
      <c r="I80" s="16" t="str">
        <f>IF($A80&lt;&gt;"",SUMPRODUCT(--($U$7:$U$107=1),--($T$7:$T$107=$T80),  --($C80=$C$7:$C$107), --($D80=$D$7:$D$107),  --($E80=$E$7:$E$107), --($F80=$F$7:$F$107), --($G80=$G$7:$G$107),  --($H80=$H$7:$H$107), --('Evidence střelců a nástřel'!$J80 &lt; 'Evidence střelců a nástřel'!$J$7:$J$107)),"")</f>
        <v/>
      </c>
      <c r="J80" s="16" t="str">
        <f>IF($A80&lt;&gt;"",SUMPRODUCT(--($U$7:$U$107=1),--($T$7:$T$107=$T80),   --($C80=$C$7:$C$107), --($D80=$D$7:$D$107),  --($E80=$E$7:$E$107), --($F80=$F$7:$F$107), --($G80=$G$7:$G$107),  --($H80=$H$7:$H$107), --($I80=$I$7:$I$107), --('Evidence střelců a nástřel'!$I80 &lt; 'Evidence střelců a nástřel'!$I$7:$I$107)),"")</f>
        <v/>
      </c>
      <c r="K80" s="16" t="str">
        <f>IF($A80&lt;&gt;"",SUMPRODUCT(--($U$7:$U$107=1),--($T$7:$T$107=$T80),  --($C80=$C$7:$C$107), --($D80=$D$7:$D$107),  --($E80=$E$7:$E$107), --($F80=$F$7:$F$107), --($G80=$G$7:$G$107),  --($H80=$H$7:$H$107), --($I80=$I$7:$I$107), --($J80=$J$7:$J$107), --('Evidence střelců a nástřel'!$H80 &lt; 'Evidence střelců a nástřel'!$H$7:$H$107)),"")</f>
        <v/>
      </c>
      <c r="L80" s="16" t="str">
        <f>IF($A80&lt;&gt;"",SUMPRODUCT(--($U$7:$U$107=1),--($T$7:$T$107=$T80),   --($C80=$C$7:$C$107), --($D80=$D$7:$D$107),  --($E80=$E$7:$E$107), --($F80=$F$7:$F$107), --($G80=$G$7:$G$107),  --($H80=$H$7:$H$107), --($I80=$I$7:$I$107), --($J80=$J$7:$J$107), --($K80=$K$7:$K$107), --('Evidence střelců a nástřel'!$G80 &lt; 'Evidence střelců a nástřel'!$G$7:$G$107)),"")</f>
        <v/>
      </c>
      <c r="M80" s="16" t="str">
        <f>IF($A80&lt;&gt;"",IF(AND(U80=0,Nastavení!$B$5="NE"), 1+SUMPRODUCT(--($A$7:$A$107&lt;&gt;""),--(T$7:$T$107=$T80), --($B80 &lt; $B$7:$B$107)), SUM($C80:$L80)),"")</f>
        <v/>
      </c>
      <c r="N80" s="16" t="str">
        <f>IF($A80&lt;&gt;"", SUMPRODUCT(--($T$7:$T$107=$T80),--($M$7:$M$107=$M80), --('Evidence střelců a nástřel'!$Q80 &lt; 'Evidence střelců a nástřel'!$Q$7:$Q$107)), "")</f>
        <v/>
      </c>
      <c r="O80" s="16" t="str">
        <f t="shared" si="7"/>
        <v/>
      </c>
      <c r="P80" s="16" t="str">
        <f>IF($A80&lt;&gt;"", IF(ISNA(VLOOKUP($T80,Nastavení!$B$10:$D$22,3,FALSE)),$O80,  $O80 + VLOOKUP('Evidence střelců a nástřel'!$C80,Nastavení!$B$10:$D$22,3,FALSE)), "")</f>
        <v/>
      </c>
      <c r="Q80" s="16" t="str">
        <f>IF($A80 &lt;&gt;"", COUNTIF($P$7:$P80, $P80) -1, "")</f>
        <v/>
      </c>
      <c r="R80" s="16" t="str">
        <f t="shared" si="6"/>
        <v/>
      </c>
      <c r="S80" s="16" t="str">
        <f>IF($A80&lt;&gt;"",  SUMPRODUCT(--('Evidence střelců a nástřel'!$A$7:$A$107&lt;&gt;""),--($T$7:$T$107&lt;&gt;"MZ"),--($T$7:$T$107=$T80),--('Evidence střelců a nástřel'!$S$7:$S$107='Evidence střelců a nástřel'!$S80)),"")</f>
        <v/>
      </c>
      <c r="T80" s="16" t="str">
        <f>IF( $A80&lt;&gt;"",IF(Nastavení!$B$4="NE", 'Evidence střelců a nástřel'!$C80,""),"")</f>
        <v/>
      </c>
      <c r="U80" s="16" t="str">
        <f>IF($A80&lt;&gt;"", IF(OR('Evidence střelců a nástřel'!$P80="",Nastavení!$B$5="ANO"),1,0),"")</f>
        <v/>
      </c>
    </row>
    <row r="81" spans="1:21">
      <c r="A81" s="16" t="str">
        <f>'Evidence střelců a nástřel'!$A81</f>
        <v/>
      </c>
      <c r="B81" s="16" t="str">
        <f>IF($A81&lt;&gt;"", SUM('Evidence střelců a nástřel'!$F81:$O81)  +  IF(Nastavení!$B$5 = "NE", 'Evidence střelců a nástřel'!$P81, 0),"")</f>
        <v/>
      </c>
      <c r="C81" s="16" t="str">
        <f t="shared" si="5"/>
        <v/>
      </c>
      <c r="D81" s="16" t="str">
        <f>IF($A81&lt;&gt;"", SUMPRODUCT(--($U$7:$U$107=1), --($T$7:$T$107=$T81), --($C81=$C$7:$C$107), --('Evidence střelců a nástřel'!$O81 &lt; 'Evidence střelců a nástřel'!$O$7:$O$107)), "")</f>
        <v/>
      </c>
      <c r="E81" s="16" t="str">
        <f>IF($A81&lt;&gt;"",SUMPRODUCT(--($U$7:$U$107=1),--($T$7:$T$107=$T81),  --($C81=$C$7:$C$107), --($D81=$D$7:$D$107),--('Evidence střelců a nástřel'!$N81 &lt; 'Evidence střelců a nástřel'!$N$7:$N$107)),"")</f>
        <v/>
      </c>
      <c r="F81" s="16" t="str">
        <f>IF($A81&lt;&gt;"",SUMPRODUCT(--($U$7:$U$107=1),--($T$7:$T$107=$T81), --($C81=$C$7:$C$107), --($D81=$D$7:$D$107),  --($E81=$E$7:$E$107), --('Evidence střelců a nástřel'!$M81 &lt; 'Evidence střelců a nástřel'!$M$7:$M$107)),"")</f>
        <v/>
      </c>
      <c r="G81" s="16" t="str">
        <f>IF($A81&lt;&gt;"",SUMPRODUCT(--($U$7:$U$107=1),--($T$7:$T$107=$T81), --($C81=$C$7:$C$107), --($D81=$D$7:$D$107),  --($E81=$E$7:$E$107),--($F81=$F$7:$F$107), --('Evidence střelců a nástřel'!$L81 &lt; 'Evidence střelců a nástřel'!$L$7:$L$107)),"")</f>
        <v/>
      </c>
      <c r="H81" s="16" t="str">
        <f>IF($A81&lt;&gt;"",SUMPRODUCT(--($U$7:$U$107=1),--($T$7:$T$107=$T81), --($C81=$C$7:$C$107), --($D81=$D$7:$D$107),  --($E81=$E$7:$E$107), --($F81=$F$7:$F$107), --($G81=$G$7:$G$107), --('Evidence střelců a nástřel'!$K81 &lt; 'Evidence střelců a nástřel'!$K$7:$K$107)),"")</f>
        <v/>
      </c>
      <c r="I81" s="16" t="str">
        <f>IF($A81&lt;&gt;"",SUMPRODUCT(--($U$7:$U$107=1),--($T$7:$T$107=$T81),  --($C81=$C$7:$C$107), --($D81=$D$7:$D$107),  --($E81=$E$7:$E$107), --($F81=$F$7:$F$107), --($G81=$G$7:$G$107),  --($H81=$H$7:$H$107), --('Evidence střelců a nástřel'!$J81 &lt; 'Evidence střelců a nástřel'!$J$7:$J$107)),"")</f>
        <v/>
      </c>
      <c r="J81" s="16" t="str">
        <f>IF($A81&lt;&gt;"",SUMPRODUCT(--($U$7:$U$107=1),--($T$7:$T$107=$T81),   --($C81=$C$7:$C$107), --($D81=$D$7:$D$107),  --($E81=$E$7:$E$107), --($F81=$F$7:$F$107), --($G81=$G$7:$G$107),  --($H81=$H$7:$H$107), --($I81=$I$7:$I$107), --('Evidence střelců a nástřel'!$I81 &lt; 'Evidence střelců a nástřel'!$I$7:$I$107)),"")</f>
        <v/>
      </c>
      <c r="K81" s="16" t="str">
        <f>IF($A81&lt;&gt;"",SUMPRODUCT(--($U$7:$U$107=1),--($T$7:$T$107=$T81),  --($C81=$C$7:$C$107), --($D81=$D$7:$D$107),  --($E81=$E$7:$E$107), --($F81=$F$7:$F$107), --($G81=$G$7:$G$107),  --($H81=$H$7:$H$107), --($I81=$I$7:$I$107), --($J81=$J$7:$J$107), --('Evidence střelců a nástřel'!$H81 &lt; 'Evidence střelců a nástřel'!$H$7:$H$107)),"")</f>
        <v/>
      </c>
      <c r="L81" s="16" t="str">
        <f>IF($A81&lt;&gt;"",SUMPRODUCT(--($U$7:$U$107=1),--($T$7:$T$107=$T81),   --($C81=$C$7:$C$107), --($D81=$D$7:$D$107),  --($E81=$E$7:$E$107), --($F81=$F$7:$F$107), --($G81=$G$7:$G$107),  --($H81=$H$7:$H$107), --($I81=$I$7:$I$107), --($J81=$J$7:$J$107), --($K81=$K$7:$K$107), --('Evidence střelců a nástřel'!$G81 &lt; 'Evidence střelců a nástřel'!$G$7:$G$107)),"")</f>
        <v/>
      </c>
      <c r="M81" s="16" t="str">
        <f>IF($A81&lt;&gt;"",IF(AND(U81=0,Nastavení!$B$5="NE"), 1+SUMPRODUCT(--($A$7:$A$107&lt;&gt;""),--(T$7:$T$107=$T81), --($B81 &lt; $B$7:$B$107)), SUM($C81:$L81)),"")</f>
        <v/>
      </c>
      <c r="N81" s="16" t="str">
        <f>IF($A81&lt;&gt;"", SUMPRODUCT(--($T$7:$T$107=$T81),--($M$7:$M$107=$M81), --('Evidence střelců a nástřel'!$Q81 &lt; 'Evidence střelců a nástřel'!$Q$7:$Q$107)), "")</f>
        <v/>
      </c>
      <c r="O81" s="16" t="str">
        <f t="shared" si="7"/>
        <v/>
      </c>
      <c r="P81" s="16" t="str">
        <f>IF($A81&lt;&gt;"", IF(ISNA(VLOOKUP($T81,Nastavení!$B$10:$D$22,3,FALSE)),$O81,  $O81 + VLOOKUP('Evidence střelců a nástřel'!$C81,Nastavení!$B$10:$D$22,3,FALSE)), "")</f>
        <v/>
      </c>
      <c r="Q81" s="16" t="str">
        <f>IF($A81 &lt;&gt;"", COUNTIF($P$7:$P81, $P81) -1, "")</f>
        <v/>
      </c>
      <c r="R81" s="16" t="str">
        <f t="shared" si="6"/>
        <v/>
      </c>
      <c r="S81" s="16" t="str">
        <f>IF($A81&lt;&gt;"",  SUMPRODUCT(--('Evidence střelců a nástřel'!$A$7:$A$107&lt;&gt;""),--($T$7:$T$107&lt;&gt;"MZ"),--($T$7:$T$107=$T81),--('Evidence střelců a nástřel'!$S$7:$S$107='Evidence střelců a nástřel'!$S81)),"")</f>
        <v/>
      </c>
      <c r="T81" s="16" t="str">
        <f>IF( $A81&lt;&gt;"",IF(Nastavení!$B$4="NE", 'Evidence střelců a nástřel'!$C81,""),"")</f>
        <v/>
      </c>
      <c r="U81" s="16" t="str">
        <f>IF($A81&lt;&gt;"", IF(OR('Evidence střelců a nástřel'!$P81="",Nastavení!$B$5="ANO"),1,0),"")</f>
        <v/>
      </c>
    </row>
    <row r="82" spans="1:21">
      <c r="A82" s="16" t="str">
        <f>'Evidence střelců a nástřel'!$A82</f>
        <v/>
      </c>
      <c r="B82" s="16" t="str">
        <f>IF($A82&lt;&gt;"", SUM('Evidence střelců a nástřel'!$F82:$O82)  +  IF(Nastavení!$B$5 = "NE", 'Evidence střelců a nástřel'!$P82, 0),"")</f>
        <v/>
      </c>
      <c r="C82" s="16" t="str">
        <f t="shared" si="5"/>
        <v/>
      </c>
      <c r="D82" s="16" t="str">
        <f>IF($A82&lt;&gt;"", SUMPRODUCT(--($U$7:$U$107=1), --($T$7:$T$107=$T82), --($C82=$C$7:$C$107), --('Evidence střelců a nástřel'!$O82 &lt; 'Evidence střelců a nástřel'!$O$7:$O$107)), "")</f>
        <v/>
      </c>
      <c r="E82" s="16" t="str">
        <f>IF($A82&lt;&gt;"",SUMPRODUCT(--($U$7:$U$107=1),--($T$7:$T$107=$T82),  --($C82=$C$7:$C$107), --($D82=$D$7:$D$107),--('Evidence střelců a nástřel'!$N82 &lt; 'Evidence střelců a nástřel'!$N$7:$N$107)),"")</f>
        <v/>
      </c>
      <c r="F82" s="16" t="str">
        <f>IF($A82&lt;&gt;"",SUMPRODUCT(--($U$7:$U$107=1),--($T$7:$T$107=$T82), --($C82=$C$7:$C$107), --($D82=$D$7:$D$107),  --($E82=$E$7:$E$107), --('Evidence střelců a nástřel'!$M82 &lt; 'Evidence střelců a nástřel'!$M$7:$M$107)),"")</f>
        <v/>
      </c>
      <c r="G82" s="16" t="str">
        <f>IF($A82&lt;&gt;"",SUMPRODUCT(--($U$7:$U$107=1),--($T$7:$T$107=$T82), --($C82=$C$7:$C$107), --($D82=$D$7:$D$107),  --($E82=$E$7:$E$107),--($F82=$F$7:$F$107), --('Evidence střelců a nástřel'!$L82 &lt; 'Evidence střelců a nástřel'!$L$7:$L$107)),"")</f>
        <v/>
      </c>
      <c r="H82" s="16" t="str">
        <f>IF($A82&lt;&gt;"",SUMPRODUCT(--($U$7:$U$107=1),--($T$7:$T$107=$T82), --($C82=$C$7:$C$107), --($D82=$D$7:$D$107),  --($E82=$E$7:$E$107), --($F82=$F$7:$F$107), --($G82=$G$7:$G$107), --('Evidence střelců a nástřel'!$K82 &lt; 'Evidence střelců a nástřel'!$K$7:$K$107)),"")</f>
        <v/>
      </c>
      <c r="I82" s="16" t="str">
        <f>IF($A82&lt;&gt;"",SUMPRODUCT(--($U$7:$U$107=1),--($T$7:$T$107=$T82),  --($C82=$C$7:$C$107), --($D82=$D$7:$D$107),  --($E82=$E$7:$E$107), --($F82=$F$7:$F$107), --($G82=$G$7:$G$107),  --($H82=$H$7:$H$107), --('Evidence střelců a nástřel'!$J82 &lt; 'Evidence střelců a nástřel'!$J$7:$J$107)),"")</f>
        <v/>
      </c>
      <c r="J82" s="16" t="str">
        <f>IF($A82&lt;&gt;"",SUMPRODUCT(--($U$7:$U$107=1),--($T$7:$T$107=$T82),   --($C82=$C$7:$C$107), --($D82=$D$7:$D$107),  --($E82=$E$7:$E$107), --($F82=$F$7:$F$107), --($G82=$G$7:$G$107),  --($H82=$H$7:$H$107), --($I82=$I$7:$I$107), --('Evidence střelců a nástřel'!$I82 &lt; 'Evidence střelců a nástřel'!$I$7:$I$107)),"")</f>
        <v/>
      </c>
      <c r="K82" s="16" t="str">
        <f>IF($A82&lt;&gt;"",SUMPRODUCT(--($U$7:$U$107=1),--($T$7:$T$107=$T82),  --($C82=$C$7:$C$107), --($D82=$D$7:$D$107),  --($E82=$E$7:$E$107), --($F82=$F$7:$F$107), --($G82=$G$7:$G$107),  --($H82=$H$7:$H$107), --($I82=$I$7:$I$107), --($J82=$J$7:$J$107), --('Evidence střelců a nástřel'!$H82 &lt; 'Evidence střelců a nástřel'!$H$7:$H$107)),"")</f>
        <v/>
      </c>
      <c r="L82" s="16" t="str">
        <f>IF($A82&lt;&gt;"",SUMPRODUCT(--($U$7:$U$107=1),--($T$7:$T$107=$T82),   --($C82=$C$7:$C$107), --($D82=$D$7:$D$107),  --($E82=$E$7:$E$107), --($F82=$F$7:$F$107), --($G82=$G$7:$G$107),  --($H82=$H$7:$H$107), --($I82=$I$7:$I$107), --($J82=$J$7:$J$107), --($K82=$K$7:$K$107), --('Evidence střelců a nástřel'!$G82 &lt; 'Evidence střelců a nástřel'!$G$7:$G$107)),"")</f>
        <v/>
      </c>
      <c r="M82" s="16" t="str">
        <f>IF($A82&lt;&gt;"",IF(AND(U82=0,Nastavení!$B$5="NE"), 1+SUMPRODUCT(--($A$7:$A$107&lt;&gt;""),--(T$7:$T$107=$T82), --($B82 &lt; $B$7:$B$107)), SUM($C82:$L82)),"")</f>
        <v/>
      </c>
      <c r="N82" s="16" t="str">
        <f>IF($A82&lt;&gt;"", SUMPRODUCT(--($T$7:$T$107=$T82),--($M$7:$M$107=$M82), --('Evidence střelců a nástřel'!$Q82 &lt; 'Evidence střelců a nástřel'!$Q$7:$Q$107)), "")</f>
        <v/>
      </c>
      <c r="O82" s="16" t="str">
        <f t="shared" si="7"/>
        <v/>
      </c>
      <c r="P82" s="16" t="str">
        <f>IF($A82&lt;&gt;"", IF(ISNA(VLOOKUP($T82,Nastavení!$B$10:$D$22,3,FALSE)),$O82,  $O82 + VLOOKUP('Evidence střelců a nástřel'!$C82,Nastavení!$B$10:$D$22,3,FALSE)), "")</f>
        <v/>
      </c>
      <c r="Q82" s="16" t="str">
        <f>IF($A82 &lt;&gt;"", COUNTIF($P$7:$P82, $P82) -1, "")</f>
        <v/>
      </c>
      <c r="R82" s="16" t="str">
        <f t="shared" si="6"/>
        <v/>
      </c>
      <c r="S82" s="16" t="str">
        <f>IF($A82&lt;&gt;"",  SUMPRODUCT(--('Evidence střelců a nástřel'!$A$7:$A$107&lt;&gt;""),--($T$7:$T$107&lt;&gt;"MZ"),--($T$7:$T$107=$T82),--('Evidence střelců a nástřel'!$S$7:$S$107='Evidence střelců a nástřel'!$S82)),"")</f>
        <v/>
      </c>
      <c r="T82" s="16" t="str">
        <f>IF( $A82&lt;&gt;"",IF(Nastavení!$B$4="NE", 'Evidence střelců a nástřel'!$C82,""),"")</f>
        <v/>
      </c>
      <c r="U82" s="16" t="str">
        <f>IF($A82&lt;&gt;"", IF(OR('Evidence střelců a nástřel'!$P82="",Nastavení!$B$5="ANO"),1,0),"")</f>
        <v/>
      </c>
    </row>
    <row r="83" spans="1:21">
      <c r="A83" s="16" t="str">
        <f>'Evidence střelců a nástřel'!$A83</f>
        <v/>
      </c>
      <c r="B83" s="16" t="str">
        <f>IF($A83&lt;&gt;"", SUM('Evidence střelců a nástřel'!$F83:$O83)  +  IF(Nastavení!$B$5 = "NE", 'Evidence střelců a nástřel'!$P83, 0),"")</f>
        <v/>
      </c>
      <c r="C83" s="16" t="str">
        <f t="shared" si="5"/>
        <v/>
      </c>
      <c r="D83" s="16" t="str">
        <f>IF($A83&lt;&gt;"", SUMPRODUCT(--($U$7:$U$107=1), --($T$7:$T$107=$T83), --($C83=$C$7:$C$107), --('Evidence střelců a nástřel'!$O83 &lt; 'Evidence střelců a nástřel'!$O$7:$O$107)), "")</f>
        <v/>
      </c>
      <c r="E83" s="16" t="str">
        <f>IF($A83&lt;&gt;"",SUMPRODUCT(--($U$7:$U$107=1),--($T$7:$T$107=$T83),  --($C83=$C$7:$C$107), --($D83=$D$7:$D$107),--('Evidence střelců a nástřel'!$N83 &lt; 'Evidence střelců a nástřel'!$N$7:$N$107)),"")</f>
        <v/>
      </c>
      <c r="F83" s="16" t="str">
        <f>IF($A83&lt;&gt;"",SUMPRODUCT(--($U$7:$U$107=1),--($T$7:$T$107=$T83), --($C83=$C$7:$C$107), --($D83=$D$7:$D$107),  --($E83=$E$7:$E$107), --('Evidence střelců a nástřel'!$M83 &lt; 'Evidence střelců a nástřel'!$M$7:$M$107)),"")</f>
        <v/>
      </c>
      <c r="G83" s="16" t="str">
        <f>IF($A83&lt;&gt;"",SUMPRODUCT(--($U$7:$U$107=1),--($T$7:$T$107=$T83), --($C83=$C$7:$C$107), --($D83=$D$7:$D$107),  --($E83=$E$7:$E$107),--($F83=$F$7:$F$107), --('Evidence střelců a nástřel'!$L83 &lt; 'Evidence střelců a nástřel'!$L$7:$L$107)),"")</f>
        <v/>
      </c>
      <c r="H83" s="16" t="str">
        <f>IF($A83&lt;&gt;"",SUMPRODUCT(--($U$7:$U$107=1),--($T$7:$T$107=$T83), --($C83=$C$7:$C$107), --($D83=$D$7:$D$107),  --($E83=$E$7:$E$107), --($F83=$F$7:$F$107), --($G83=$G$7:$G$107), --('Evidence střelců a nástřel'!$K83 &lt; 'Evidence střelců a nástřel'!$K$7:$K$107)),"")</f>
        <v/>
      </c>
      <c r="I83" s="16" t="str">
        <f>IF($A83&lt;&gt;"",SUMPRODUCT(--($U$7:$U$107=1),--($T$7:$T$107=$T83),  --($C83=$C$7:$C$107), --($D83=$D$7:$D$107),  --($E83=$E$7:$E$107), --($F83=$F$7:$F$107), --($G83=$G$7:$G$107),  --($H83=$H$7:$H$107), --('Evidence střelců a nástřel'!$J83 &lt; 'Evidence střelců a nástřel'!$J$7:$J$107)),"")</f>
        <v/>
      </c>
      <c r="J83" s="16" t="str">
        <f>IF($A83&lt;&gt;"",SUMPRODUCT(--($U$7:$U$107=1),--($T$7:$T$107=$T83),   --($C83=$C$7:$C$107), --($D83=$D$7:$D$107),  --($E83=$E$7:$E$107), --($F83=$F$7:$F$107), --($G83=$G$7:$G$107),  --($H83=$H$7:$H$107), --($I83=$I$7:$I$107), --('Evidence střelců a nástřel'!$I83 &lt; 'Evidence střelců a nástřel'!$I$7:$I$107)),"")</f>
        <v/>
      </c>
      <c r="K83" s="16" t="str">
        <f>IF($A83&lt;&gt;"",SUMPRODUCT(--($U$7:$U$107=1),--($T$7:$T$107=$T83),  --($C83=$C$7:$C$107), --($D83=$D$7:$D$107),  --($E83=$E$7:$E$107), --($F83=$F$7:$F$107), --($G83=$G$7:$G$107),  --($H83=$H$7:$H$107), --($I83=$I$7:$I$107), --($J83=$J$7:$J$107), --('Evidence střelců a nástřel'!$H83 &lt; 'Evidence střelců a nástřel'!$H$7:$H$107)),"")</f>
        <v/>
      </c>
      <c r="L83" s="16" t="str">
        <f>IF($A83&lt;&gt;"",SUMPRODUCT(--($U$7:$U$107=1),--($T$7:$T$107=$T83),   --($C83=$C$7:$C$107), --($D83=$D$7:$D$107),  --($E83=$E$7:$E$107), --($F83=$F$7:$F$107), --($G83=$G$7:$G$107),  --($H83=$H$7:$H$107), --($I83=$I$7:$I$107), --($J83=$J$7:$J$107), --($K83=$K$7:$K$107), --('Evidence střelců a nástřel'!$G83 &lt; 'Evidence střelců a nástřel'!$G$7:$G$107)),"")</f>
        <v/>
      </c>
      <c r="M83" s="16" t="str">
        <f>IF($A83&lt;&gt;"",IF(AND(U83=0,Nastavení!$B$5="NE"), 1+SUMPRODUCT(--($A$7:$A$107&lt;&gt;""),--(T$7:$T$107=$T83), --($B83 &lt; $B$7:$B$107)), SUM($C83:$L83)),"")</f>
        <v/>
      </c>
      <c r="N83" s="16" t="str">
        <f>IF($A83&lt;&gt;"", SUMPRODUCT(--($T$7:$T$107=$T83),--($M$7:$M$107=$M83), --('Evidence střelců a nástřel'!$Q83 &lt; 'Evidence střelců a nástřel'!$Q$7:$Q$107)), "")</f>
        <v/>
      </c>
      <c r="O83" s="16" t="str">
        <f t="shared" si="7"/>
        <v/>
      </c>
      <c r="P83" s="16" t="str">
        <f>IF($A83&lt;&gt;"", IF(ISNA(VLOOKUP($T83,Nastavení!$B$10:$D$22,3,FALSE)),$O83,  $O83 + VLOOKUP('Evidence střelců a nástřel'!$C83,Nastavení!$B$10:$D$22,3,FALSE)), "")</f>
        <v/>
      </c>
      <c r="Q83" s="16" t="str">
        <f>IF($A83 &lt;&gt;"", COUNTIF($P$7:$P83, $P83) -1, "")</f>
        <v/>
      </c>
      <c r="R83" s="16" t="str">
        <f t="shared" si="6"/>
        <v/>
      </c>
      <c r="S83" s="16" t="str">
        <f>IF($A83&lt;&gt;"",  SUMPRODUCT(--('Evidence střelců a nástřel'!$A$7:$A$107&lt;&gt;""),--($T$7:$T$107&lt;&gt;"MZ"),--($T$7:$T$107=$T83),--('Evidence střelců a nástřel'!$S$7:$S$107='Evidence střelců a nástřel'!$S83)),"")</f>
        <v/>
      </c>
      <c r="T83" s="16" t="str">
        <f>IF( $A83&lt;&gt;"",IF(Nastavení!$B$4="NE", 'Evidence střelců a nástřel'!$C83,""),"")</f>
        <v/>
      </c>
      <c r="U83" s="16" t="str">
        <f>IF($A83&lt;&gt;"", IF(OR('Evidence střelců a nástřel'!$P83="",Nastavení!$B$5="ANO"),1,0),"")</f>
        <v/>
      </c>
    </row>
    <row r="84" spans="1:21">
      <c r="A84" s="16" t="str">
        <f>'Evidence střelců a nástřel'!$A84</f>
        <v/>
      </c>
      <c r="B84" s="16" t="str">
        <f>IF($A84&lt;&gt;"", SUM('Evidence střelců a nástřel'!$F84:$O84)  +  IF(Nastavení!$B$5 = "NE", 'Evidence střelců a nástřel'!$P84, 0),"")</f>
        <v/>
      </c>
      <c r="C84" s="16" t="str">
        <f t="shared" si="5"/>
        <v/>
      </c>
      <c r="D84" s="16" t="str">
        <f>IF($A84&lt;&gt;"", SUMPRODUCT(--($U$7:$U$107=1), --($T$7:$T$107=$T84), --($C84=$C$7:$C$107), --('Evidence střelců a nástřel'!$O84 &lt; 'Evidence střelců a nástřel'!$O$7:$O$107)), "")</f>
        <v/>
      </c>
      <c r="E84" s="16" t="str">
        <f>IF($A84&lt;&gt;"",SUMPRODUCT(--($U$7:$U$107=1),--($T$7:$T$107=$T84),  --($C84=$C$7:$C$107), --($D84=$D$7:$D$107),--('Evidence střelců a nástřel'!$N84 &lt; 'Evidence střelců a nástřel'!$N$7:$N$107)),"")</f>
        <v/>
      </c>
      <c r="F84" s="16" t="str">
        <f>IF($A84&lt;&gt;"",SUMPRODUCT(--($U$7:$U$107=1),--($T$7:$T$107=$T84), --($C84=$C$7:$C$107), --($D84=$D$7:$D$107),  --($E84=$E$7:$E$107), --('Evidence střelců a nástřel'!$M84 &lt; 'Evidence střelců a nástřel'!$M$7:$M$107)),"")</f>
        <v/>
      </c>
      <c r="G84" s="16" t="str">
        <f>IF($A84&lt;&gt;"",SUMPRODUCT(--($U$7:$U$107=1),--($T$7:$T$107=$T84), --($C84=$C$7:$C$107), --($D84=$D$7:$D$107),  --($E84=$E$7:$E$107),--($F84=$F$7:$F$107), --('Evidence střelců a nástřel'!$L84 &lt; 'Evidence střelců a nástřel'!$L$7:$L$107)),"")</f>
        <v/>
      </c>
      <c r="H84" s="16" t="str">
        <f>IF($A84&lt;&gt;"",SUMPRODUCT(--($U$7:$U$107=1),--($T$7:$T$107=$T84), --($C84=$C$7:$C$107), --($D84=$D$7:$D$107),  --($E84=$E$7:$E$107), --($F84=$F$7:$F$107), --($G84=$G$7:$G$107), --('Evidence střelců a nástřel'!$K84 &lt; 'Evidence střelců a nástřel'!$K$7:$K$107)),"")</f>
        <v/>
      </c>
      <c r="I84" s="16" t="str">
        <f>IF($A84&lt;&gt;"",SUMPRODUCT(--($U$7:$U$107=1),--($T$7:$T$107=$T84),  --($C84=$C$7:$C$107), --($D84=$D$7:$D$107),  --($E84=$E$7:$E$107), --($F84=$F$7:$F$107), --($G84=$G$7:$G$107),  --($H84=$H$7:$H$107), --('Evidence střelců a nástřel'!$J84 &lt; 'Evidence střelců a nástřel'!$J$7:$J$107)),"")</f>
        <v/>
      </c>
      <c r="J84" s="16" t="str">
        <f>IF($A84&lt;&gt;"",SUMPRODUCT(--($U$7:$U$107=1),--($T$7:$T$107=$T84),   --($C84=$C$7:$C$107), --($D84=$D$7:$D$107),  --($E84=$E$7:$E$107), --($F84=$F$7:$F$107), --($G84=$G$7:$G$107),  --($H84=$H$7:$H$107), --($I84=$I$7:$I$107), --('Evidence střelců a nástřel'!$I84 &lt; 'Evidence střelců a nástřel'!$I$7:$I$107)),"")</f>
        <v/>
      </c>
      <c r="K84" s="16" t="str">
        <f>IF($A84&lt;&gt;"",SUMPRODUCT(--($U$7:$U$107=1),--($T$7:$T$107=$T84),  --($C84=$C$7:$C$107), --($D84=$D$7:$D$107),  --($E84=$E$7:$E$107), --($F84=$F$7:$F$107), --($G84=$G$7:$G$107),  --($H84=$H$7:$H$107), --($I84=$I$7:$I$107), --($J84=$J$7:$J$107), --('Evidence střelců a nástřel'!$H84 &lt; 'Evidence střelců a nástřel'!$H$7:$H$107)),"")</f>
        <v/>
      </c>
      <c r="L84" s="16" t="str">
        <f>IF($A84&lt;&gt;"",SUMPRODUCT(--($U$7:$U$107=1),--($T$7:$T$107=$T84),   --($C84=$C$7:$C$107), --($D84=$D$7:$D$107),  --($E84=$E$7:$E$107), --($F84=$F$7:$F$107), --($G84=$G$7:$G$107),  --($H84=$H$7:$H$107), --($I84=$I$7:$I$107), --($J84=$J$7:$J$107), --($K84=$K$7:$K$107), --('Evidence střelců a nástřel'!$G84 &lt; 'Evidence střelců a nástřel'!$G$7:$G$107)),"")</f>
        <v/>
      </c>
      <c r="M84" s="16" t="str">
        <f>IF($A84&lt;&gt;"",IF(AND(U84=0,Nastavení!$B$5="NE"), 1+SUMPRODUCT(--($A$7:$A$107&lt;&gt;""),--(T$7:$T$107=$T84), --($B84 &lt; $B$7:$B$107)), SUM($C84:$L84)),"")</f>
        <v/>
      </c>
      <c r="N84" s="16" t="str">
        <f>IF($A84&lt;&gt;"", SUMPRODUCT(--($T$7:$T$107=$T84),--($M$7:$M$107=$M84), --('Evidence střelců a nástřel'!$Q84 &lt; 'Evidence střelců a nástřel'!$Q$7:$Q$107)), "")</f>
        <v/>
      </c>
      <c r="O84" s="16" t="str">
        <f t="shared" si="7"/>
        <v/>
      </c>
      <c r="P84" s="16" t="str">
        <f>IF($A84&lt;&gt;"", IF(ISNA(VLOOKUP($T84,Nastavení!$B$10:$D$22,3,FALSE)),$O84,  $O84 + VLOOKUP('Evidence střelců a nástřel'!$C84,Nastavení!$B$10:$D$22,3,FALSE)), "")</f>
        <v/>
      </c>
      <c r="Q84" s="16" t="str">
        <f>IF($A84 &lt;&gt;"", COUNTIF($P$7:$P84, $P84) -1, "")</f>
        <v/>
      </c>
      <c r="R84" s="16" t="str">
        <f t="shared" si="6"/>
        <v/>
      </c>
      <c r="S84" s="16" t="str">
        <f>IF($A84&lt;&gt;"",  SUMPRODUCT(--('Evidence střelců a nástřel'!$A$7:$A$107&lt;&gt;""),--($T$7:$T$107&lt;&gt;"MZ"),--($T$7:$T$107=$T84),--('Evidence střelců a nástřel'!$S$7:$S$107='Evidence střelců a nástřel'!$S84)),"")</f>
        <v/>
      </c>
      <c r="T84" s="16" t="str">
        <f>IF( $A84&lt;&gt;"",IF(Nastavení!$B$4="NE", 'Evidence střelců a nástřel'!$C84,""),"")</f>
        <v/>
      </c>
      <c r="U84" s="16" t="str">
        <f>IF($A84&lt;&gt;"", IF(OR('Evidence střelců a nástřel'!$P84="",Nastavení!$B$5="ANO"),1,0),"")</f>
        <v/>
      </c>
    </row>
    <row r="85" spans="1:21">
      <c r="A85" s="16" t="str">
        <f>'Evidence střelců a nástřel'!$A85</f>
        <v/>
      </c>
      <c r="B85" s="16" t="str">
        <f>IF($A85&lt;&gt;"", SUM('Evidence střelců a nástřel'!$F85:$O85)  +  IF(Nastavení!$B$5 = "NE", 'Evidence střelců a nástřel'!$P85, 0),"")</f>
        <v/>
      </c>
      <c r="C85" s="16" t="str">
        <f t="shared" si="5"/>
        <v/>
      </c>
      <c r="D85" s="16" t="str">
        <f>IF($A85&lt;&gt;"", SUMPRODUCT(--($U$7:$U$107=1), --($T$7:$T$107=$T85), --($C85=$C$7:$C$107), --('Evidence střelců a nástřel'!$O85 &lt; 'Evidence střelců a nástřel'!$O$7:$O$107)), "")</f>
        <v/>
      </c>
      <c r="E85" s="16" t="str">
        <f>IF($A85&lt;&gt;"",SUMPRODUCT(--($U$7:$U$107=1),--($T$7:$T$107=$T85),  --($C85=$C$7:$C$107), --($D85=$D$7:$D$107),--('Evidence střelců a nástřel'!$N85 &lt; 'Evidence střelců a nástřel'!$N$7:$N$107)),"")</f>
        <v/>
      </c>
      <c r="F85" s="16" t="str">
        <f>IF($A85&lt;&gt;"",SUMPRODUCT(--($U$7:$U$107=1),--($T$7:$T$107=$T85), --($C85=$C$7:$C$107), --($D85=$D$7:$D$107),  --($E85=$E$7:$E$107), --('Evidence střelců a nástřel'!$M85 &lt; 'Evidence střelců a nástřel'!$M$7:$M$107)),"")</f>
        <v/>
      </c>
      <c r="G85" s="16" t="str">
        <f>IF($A85&lt;&gt;"",SUMPRODUCT(--($U$7:$U$107=1),--($T$7:$T$107=$T85), --($C85=$C$7:$C$107), --($D85=$D$7:$D$107),  --($E85=$E$7:$E$107),--($F85=$F$7:$F$107), --('Evidence střelců a nástřel'!$L85 &lt; 'Evidence střelců a nástřel'!$L$7:$L$107)),"")</f>
        <v/>
      </c>
      <c r="H85" s="16" t="str">
        <f>IF($A85&lt;&gt;"",SUMPRODUCT(--($U$7:$U$107=1),--($T$7:$T$107=$T85), --($C85=$C$7:$C$107), --($D85=$D$7:$D$107),  --($E85=$E$7:$E$107), --($F85=$F$7:$F$107), --($G85=$G$7:$G$107), --('Evidence střelců a nástřel'!$K85 &lt; 'Evidence střelců a nástřel'!$K$7:$K$107)),"")</f>
        <v/>
      </c>
      <c r="I85" s="16" t="str">
        <f>IF($A85&lt;&gt;"",SUMPRODUCT(--($U$7:$U$107=1),--($T$7:$T$107=$T85),  --($C85=$C$7:$C$107), --($D85=$D$7:$D$107),  --($E85=$E$7:$E$107), --($F85=$F$7:$F$107), --($G85=$G$7:$G$107),  --($H85=$H$7:$H$107), --('Evidence střelců a nástřel'!$J85 &lt; 'Evidence střelců a nástřel'!$J$7:$J$107)),"")</f>
        <v/>
      </c>
      <c r="J85" s="16" t="str">
        <f>IF($A85&lt;&gt;"",SUMPRODUCT(--($U$7:$U$107=1),--($T$7:$T$107=$T85),   --($C85=$C$7:$C$107), --($D85=$D$7:$D$107),  --($E85=$E$7:$E$107), --($F85=$F$7:$F$107), --($G85=$G$7:$G$107),  --($H85=$H$7:$H$107), --($I85=$I$7:$I$107), --('Evidence střelců a nástřel'!$I85 &lt; 'Evidence střelců a nástřel'!$I$7:$I$107)),"")</f>
        <v/>
      </c>
      <c r="K85" s="16" t="str">
        <f>IF($A85&lt;&gt;"",SUMPRODUCT(--($U$7:$U$107=1),--($T$7:$T$107=$T85),  --($C85=$C$7:$C$107), --($D85=$D$7:$D$107),  --($E85=$E$7:$E$107), --($F85=$F$7:$F$107), --($G85=$G$7:$G$107),  --($H85=$H$7:$H$107), --($I85=$I$7:$I$107), --($J85=$J$7:$J$107), --('Evidence střelců a nástřel'!$H85 &lt; 'Evidence střelců a nástřel'!$H$7:$H$107)),"")</f>
        <v/>
      </c>
      <c r="L85" s="16" t="str">
        <f>IF($A85&lt;&gt;"",SUMPRODUCT(--($U$7:$U$107=1),--($T$7:$T$107=$T85),   --($C85=$C$7:$C$107), --($D85=$D$7:$D$107),  --($E85=$E$7:$E$107), --($F85=$F$7:$F$107), --($G85=$G$7:$G$107),  --($H85=$H$7:$H$107), --($I85=$I$7:$I$107), --($J85=$J$7:$J$107), --($K85=$K$7:$K$107), --('Evidence střelců a nástřel'!$G85 &lt; 'Evidence střelců a nástřel'!$G$7:$G$107)),"")</f>
        <v/>
      </c>
      <c r="M85" s="16" t="str">
        <f>IF($A85&lt;&gt;"",IF(AND(U85=0,Nastavení!$B$5="NE"), 1+SUMPRODUCT(--($A$7:$A$107&lt;&gt;""),--(T$7:$T$107=$T85), --($B85 &lt; $B$7:$B$107)), SUM($C85:$L85)),"")</f>
        <v/>
      </c>
      <c r="N85" s="16" t="str">
        <f>IF($A85&lt;&gt;"", SUMPRODUCT(--($T$7:$T$107=$T85),--($M$7:$M$107=$M85), --('Evidence střelců a nástřel'!$Q85 &lt; 'Evidence střelců a nástřel'!$Q$7:$Q$107)), "")</f>
        <v/>
      </c>
      <c r="O85" s="16" t="str">
        <f t="shared" si="7"/>
        <v/>
      </c>
      <c r="P85" s="16" t="str">
        <f>IF($A85&lt;&gt;"", IF(ISNA(VLOOKUP($T85,Nastavení!$B$10:$D$22,3,FALSE)),$O85,  $O85 + VLOOKUP('Evidence střelců a nástřel'!$C85,Nastavení!$B$10:$D$22,3,FALSE)), "")</f>
        <v/>
      </c>
      <c r="Q85" s="16" t="str">
        <f>IF($A85 &lt;&gt;"", COUNTIF($P$7:$P85, $P85) -1, "")</f>
        <v/>
      </c>
      <c r="R85" s="16" t="str">
        <f t="shared" si="6"/>
        <v/>
      </c>
      <c r="S85" s="16" t="str">
        <f>IF($A85&lt;&gt;"",  SUMPRODUCT(--('Evidence střelců a nástřel'!$A$7:$A$107&lt;&gt;""),--($T$7:$T$107&lt;&gt;"MZ"),--($T$7:$T$107=$T85),--('Evidence střelců a nástřel'!$S$7:$S$107='Evidence střelců a nástřel'!$S85)),"")</f>
        <v/>
      </c>
      <c r="T85" s="16" t="str">
        <f>IF( $A85&lt;&gt;"",IF(Nastavení!$B$4="NE", 'Evidence střelců a nástřel'!$C85,""),"")</f>
        <v/>
      </c>
      <c r="U85" s="16" t="str">
        <f>IF($A85&lt;&gt;"", IF(OR('Evidence střelců a nástřel'!$P85="",Nastavení!$B$5="ANO"),1,0),"")</f>
        <v/>
      </c>
    </row>
    <row r="86" spans="1:21">
      <c r="A86" s="16" t="str">
        <f>'Evidence střelců a nástřel'!$A86</f>
        <v/>
      </c>
      <c r="B86" s="16" t="str">
        <f>IF($A86&lt;&gt;"", SUM('Evidence střelců a nástřel'!$F86:$O86)  +  IF(Nastavení!$B$5 = "NE", 'Evidence střelců a nástřel'!$P86, 0),"")</f>
        <v/>
      </c>
      <c r="C86" s="16" t="str">
        <f t="shared" si="5"/>
        <v/>
      </c>
      <c r="D86" s="16" t="str">
        <f>IF($A86&lt;&gt;"", SUMPRODUCT(--($U$7:$U$107=1), --($T$7:$T$107=$T86), --($C86=$C$7:$C$107), --('Evidence střelců a nástřel'!$O86 &lt; 'Evidence střelců a nástřel'!$O$7:$O$107)), "")</f>
        <v/>
      </c>
      <c r="E86" s="16" t="str">
        <f>IF($A86&lt;&gt;"",SUMPRODUCT(--($U$7:$U$107=1),--($T$7:$T$107=$T86),  --($C86=$C$7:$C$107), --($D86=$D$7:$D$107),--('Evidence střelců a nástřel'!$N86 &lt; 'Evidence střelců a nástřel'!$N$7:$N$107)),"")</f>
        <v/>
      </c>
      <c r="F86" s="16" t="str">
        <f>IF($A86&lt;&gt;"",SUMPRODUCT(--($U$7:$U$107=1),--($T$7:$T$107=$T86), --($C86=$C$7:$C$107), --($D86=$D$7:$D$107),  --($E86=$E$7:$E$107), --('Evidence střelců a nástřel'!$M86 &lt; 'Evidence střelců a nástřel'!$M$7:$M$107)),"")</f>
        <v/>
      </c>
      <c r="G86" s="16" t="str">
        <f>IF($A86&lt;&gt;"",SUMPRODUCT(--($U$7:$U$107=1),--($T$7:$T$107=$T86), --($C86=$C$7:$C$107), --($D86=$D$7:$D$107),  --($E86=$E$7:$E$107),--($F86=$F$7:$F$107), --('Evidence střelců a nástřel'!$L86 &lt; 'Evidence střelců a nástřel'!$L$7:$L$107)),"")</f>
        <v/>
      </c>
      <c r="H86" s="16" t="str">
        <f>IF($A86&lt;&gt;"",SUMPRODUCT(--($U$7:$U$107=1),--($T$7:$T$107=$T86), --($C86=$C$7:$C$107), --($D86=$D$7:$D$107),  --($E86=$E$7:$E$107), --($F86=$F$7:$F$107), --($G86=$G$7:$G$107), --('Evidence střelců a nástřel'!$K86 &lt; 'Evidence střelců a nástřel'!$K$7:$K$107)),"")</f>
        <v/>
      </c>
      <c r="I86" s="16" t="str">
        <f>IF($A86&lt;&gt;"",SUMPRODUCT(--($U$7:$U$107=1),--($T$7:$T$107=$T86),  --($C86=$C$7:$C$107), --($D86=$D$7:$D$107),  --($E86=$E$7:$E$107), --($F86=$F$7:$F$107), --($G86=$G$7:$G$107),  --($H86=$H$7:$H$107), --('Evidence střelců a nástřel'!$J86 &lt; 'Evidence střelců a nástřel'!$J$7:$J$107)),"")</f>
        <v/>
      </c>
      <c r="J86" s="16" t="str">
        <f>IF($A86&lt;&gt;"",SUMPRODUCT(--($U$7:$U$107=1),--($T$7:$T$107=$T86),   --($C86=$C$7:$C$107), --($D86=$D$7:$D$107),  --($E86=$E$7:$E$107), --($F86=$F$7:$F$107), --($G86=$G$7:$G$107),  --($H86=$H$7:$H$107), --($I86=$I$7:$I$107), --('Evidence střelců a nástřel'!$I86 &lt; 'Evidence střelců a nástřel'!$I$7:$I$107)),"")</f>
        <v/>
      </c>
      <c r="K86" s="16" t="str">
        <f>IF($A86&lt;&gt;"",SUMPRODUCT(--($U$7:$U$107=1),--($T$7:$T$107=$T86),  --($C86=$C$7:$C$107), --($D86=$D$7:$D$107),  --($E86=$E$7:$E$107), --($F86=$F$7:$F$107), --($G86=$G$7:$G$107),  --($H86=$H$7:$H$107), --($I86=$I$7:$I$107), --($J86=$J$7:$J$107), --('Evidence střelců a nástřel'!$H86 &lt; 'Evidence střelců a nástřel'!$H$7:$H$107)),"")</f>
        <v/>
      </c>
      <c r="L86" s="16" t="str">
        <f>IF($A86&lt;&gt;"",SUMPRODUCT(--($U$7:$U$107=1),--($T$7:$T$107=$T86),   --($C86=$C$7:$C$107), --($D86=$D$7:$D$107),  --($E86=$E$7:$E$107), --($F86=$F$7:$F$107), --($G86=$G$7:$G$107),  --($H86=$H$7:$H$107), --($I86=$I$7:$I$107), --($J86=$J$7:$J$107), --($K86=$K$7:$K$107), --('Evidence střelců a nástřel'!$G86 &lt; 'Evidence střelců a nástřel'!$G$7:$G$107)),"")</f>
        <v/>
      </c>
      <c r="M86" s="16" t="str">
        <f>IF($A86&lt;&gt;"",IF(AND(U86=0,Nastavení!$B$5="NE"), 1+SUMPRODUCT(--($A$7:$A$107&lt;&gt;""),--(T$7:$T$107=$T86), --($B86 &lt; $B$7:$B$107)), SUM($C86:$L86)),"")</f>
        <v/>
      </c>
      <c r="N86" s="16" t="str">
        <f>IF($A86&lt;&gt;"", SUMPRODUCT(--($T$7:$T$107=$T86),--($M$7:$M$107=$M86), --('Evidence střelců a nástřel'!$Q86 &lt; 'Evidence střelců a nástřel'!$Q$7:$Q$107)), "")</f>
        <v/>
      </c>
      <c r="O86" s="16" t="str">
        <f t="shared" si="7"/>
        <v/>
      </c>
      <c r="P86" s="16" t="str">
        <f>IF($A86&lt;&gt;"", IF(ISNA(VLOOKUP($T86,Nastavení!$B$10:$D$22,3,FALSE)),$O86,  $O86 + VLOOKUP('Evidence střelců a nástřel'!$C86,Nastavení!$B$10:$D$22,3,FALSE)), "")</f>
        <v/>
      </c>
      <c r="Q86" s="16" t="str">
        <f>IF($A86 &lt;&gt;"", COUNTIF($P$7:$P86, $P86) -1, "")</f>
        <v/>
      </c>
      <c r="R86" s="16" t="str">
        <f t="shared" si="6"/>
        <v/>
      </c>
      <c r="S86" s="16" t="str">
        <f>IF($A86&lt;&gt;"",  SUMPRODUCT(--('Evidence střelců a nástřel'!$A$7:$A$107&lt;&gt;""),--($T$7:$T$107&lt;&gt;"MZ"),--($T$7:$T$107=$T86),--('Evidence střelců a nástřel'!$S$7:$S$107='Evidence střelců a nástřel'!$S86)),"")</f>
        <v/>
      </c>
      <c r="T86" s="16" t="str">
        <f>IF( $A86&lt;&gt;"",IF(Nastavení!$B$4="NE", 'Evidence střelců a nástřel'!$C86,""),"")</f>
        <v/>
      </c>
      <c r="U86" s="16" t="str">
        <f>IF($A86&lt;&gt;"", IF(OR('Evidence střelců a nástřel'!$P86="",Nastavení!$B$5="ANO"),1,0),"")</f>
        <v/>
      </c>
    </row>
    <row r="87" spans="1:21">
      <c r="A87" s="16" t="str">
        <f>'Evidence střelců a nástřel'!$A87</f>
        <v/>
      </c>
      <c r="B87" s="16" t="str">
        <f>IF($A87&lt;&gt;"", SUM('Evidence střelců a nástřel'!$F87:$O87)  +  IF(Nastavení!$B$5 = "NE", 'Evidence střelců a nástřel'!$P87, 0),"")</f>
        <v/>
      </c>
      <c r="C87" s="16" t="str">
        <f t="shared" si="5"/>
        <v/>
      </c>
      <c r="D87" s="16" t="str">
        <f>IF($A87&lt;&gt;"", SUMPRODUCT(--($U$7:$U$107=1), --($T$7:$T$107=$T87), --($C87=$C$7:$C$107), --('Evidence střelců a nástřel'!$O87 &lt; 'Evidence střelců a nástřel'!$O$7:$O$107)), "")</f>
        <v/>
      </c>
      <c r="E87" s="16" t="str">
        <f>IF($A87&lt;&gt;"",SUMPRODUCT(--($U$7:$U$107=1),--($T$7:$T$107=$T87),  --($C87=$C$7:$C$107), --($D87=$D$7:$D$107),--('Evidence střelců a nástřel'!$N87 &lt; 'Evidence střelců a nástřel'!$N$7:$N$107)),"")</f>
        <v/>
      </c>
      <c r="F87" s="16" t="str">
        <f>IF($A87&lt;&gt;"",SUMPRODUCT(--($U$7:$U$107=1),--($T$7:$T$107=$T87), --($C87=$C$7:$C$107), --($D87=$D$7:$D$107),  --($E87=$E$7:$E$107), --('Evidence střelců a nástřel'!$M87 &lt; 'Evidence střelců a nástřel'!$M$7:$M$107)),"")</f>
        <v/>
      </c>
      <c r="G87" s="16" t="str">
        <f>IF($A87&lt;&gt;"",SUMPRODUCT(--($U$7:$U$107=1),--($T$7:$T$107=$T87), --($C87=$C$7:$C$107), --($D87=$D$7:$D$107),  --($E87=$E$7:$E$107),--($F87=$F$7:$F$107), --('Evidence střelců a nástřel'!$L87 &lt; 'Evidence střelců a nástřel'!$L$7:$L$107)),"")</f>
        <v/>
      </c>
      <c r="H87" s="16" t="str">
        <f>IF($A87&lt;&gt;"",SUMPRODUCT(--($U$7:$U$107=1),--($T$7:$T$107=$T87), --($C87=$C$7:$C$107), --($D87=$D$7:$D$107),  --($E87=$E$7:$E$107), --($F87=$F$7:$F$107), --($G87=$G$7:$G$107), --('Evidence střelců a nástřel'!$K87 &lt; 'Evidence střelců a nástřel'!$K$7:$K$107)),"")</f>
        <v/>
      </c>
      <c r="I87" s="16" t="str">
        <f>IF($A87&lt;&gt;"",SUMPRODUCT(--($U$7:$U$107=1),--($T$7:$T$107=$T87),  --($C87=$C$7:$C$107), --($D87=$D$7:$D$107),  --($E87=$E$7:$E$107), --($F87=$F$7:$F$107), --($G87=$G$7:$G$107),  --($H87=$H$7:$H$107), --('Evidence střelců a nástřel'!$J87 &lt; 'Evidence střelců a nástřel'!$J$7:$J$107)),"")</f>
        <v/>
      </c>
      <c r="J87" s="16" t="str">
        <f>IF($A87&lt;&gt;"",SUMPRODUCT(--($U$7:$U$107=1),--($T$7:$T$107=$T87),   --($C87=$C$7:$C$107), --($D87=$D$7:$D$107),  --($E87=$E$7:$E$107), --($F87=$F$7:$F$107), --($G87=$G$7:$G$107),  --($H87=$H$7:$H$107), --($I87=$I$7:$I$107), --('Evidence střelců a nástřel'!$I87 &lt; 'Evidence střelců a nástřel'!$I$7:$I$107)),"")</f>
        <v/>
      </c>
      <c r="K87" s="16" t="str">
        <f>IF($A87&lt;&gt;"",SUMPRODUCT(--($U$7:$U$107=1),--($T$7:$T$107=$T87),  --($C87=$C$7:$C$107), --($D87=$D$7:$D$107),  --($E87=$E$7:$E$107), --($F87=$F$7:$F$107), --($G87=$G$7:$G$107),  --($H87=$H$7:$H$107), --($I87=$I$7:$I$107), --($J87=$J$7:$J$107), --('Evidence střelců a nástřel'!$H87 &lt; 'Evidence střelců a nástřel'!$H$7:$H$107)),"")</f>
        <v/>
      </c>
      <c r="L87" s="16" t="str">
        <f>IF($A87&lt;&gt;"",SUMPRODUCT(--($U$7:$U$107=1),--($T$7:$T$107=$T87),   --($C87=$C$7:$C$107), --($D87=$D$7:$D$107),  --($E87=$E$7:$E$107), --($F87=$F$7:$F$107), --($G87=$G$7:$G$107),  --($H87=$H$7:$H$107), --($I87=$I$7:$I$107), --($J87=$J$7:$J$107), --($K87=$K$7:$K$107), --('Evidence střelců a nástřel'!$G87 &lt; 'Evidence střelců a nástřel'!$G$7:$G$107)),"")</f>
        <v/>
      </c>
      <c r="M87" s="16" t="str">
        <f>IF($A87&lt;&gt;"",IF(AND(U87=0,Nastavení!$B$5="NE"), 1+SUMPRODUCT(--($A$7:$A$107&lt;&gt;""),--(T$7:$T$107=$T87), --($B87 &lt; $B$7:$B$107)), SUM($C87:$L87)),"")</f>
        <v/>
      </c>
      <c r="N87" s="16" t="str">
        <f>IF($A87&lt;&gt;"", SUMPRODUCT(--($T$7:$T$107=$T87),--($M$7:$M$107=$M87), --('Evidence střelců a nástřel'!$Q87 &lt; 'Evidence střelců a nástřel'!$Q$7:$Q$107)), "")</f>
        <v/>
      </c>
      <c r="O87" s="16" t="str">
        <f t="shared" si="7"/>
        <v/>
      </c>
      <c r="P87" s="16" t="str">
        <f>IF($A87&lt;&gt;"", IF(ISNA(VLOOKUP($T87,Nastavení!$B$10:$D$22,3,FALSE)),$O87,  $O87 + VLOOKUP('Evidence střelců a nástřel'!$C87,Nastavení!$B$10:$D$22,3,FALSE)), "")</f>
        <v/>
      </c>
      <c r="Q87" s="16" t="str">
        <f>IF($A87 &lt;&gt;"", COUNTIF($P$7:$P87, $P87) -1, "")</f>
        <v/>
      </c>
      <c r="R87" s="16" t="str">
        <f t="shared" si="6"/>
        <v/>
      </c>
      <c r="S87" s="16" t="str">
        <f>IF($A87&lt;&gt;"",  SUMPRODUCT(--('Evidence střelců a nástřel'!$A$7:$A$107&lt;&gt;""),--($T$7:$T$107&lt;&gt;"MZ"),--($T$7:$T$107=$T87),--('Evidence střelců a nástřel'!$S$7:$S$107='Evidence střelců a nástřel'!$S87)),"")</f>
        <v/>
      </c>
      <c r="T87" s="16" t="str">
        <f>IF( $A87&lt;&gt;"",IF(Nastavení!$B$4="NE", 'Evidence střelců a nástřel'!$C87,""),"")</f>
        <v/>
      </c>
      <c r="U87" s="16" t="str">
        <f>IF($A87&lt;&gt;"", IF(OR('Evidence střelců a nástřel'!$P87="",Nastavení!$B$5="ANO"),1,0),"")</f>
        <v/>
      </c>
    </row>
    <row r="88" spans="1:21">
      <c r="A88" s="16" t="str">
        <f>'Evidence střelců a nástřel'!$A88</f>
        <v/>
      </c>
      <c r="B88" s="16" t="str">
        <f>IF($A88&lt;&gt;"", SUM('Evidence střelců a nástřel'!$F88:$O88)  +  IF(Nastavení!$B$5 = "NE", 'Evidence střelců a nástřel'!$P88, 0),"")</f>
        <v/>
      </c>
      <c r="C88" s="16" t="str">
        <f t="shared" si="5"/>
        <v/>
      </c>
      <c r="D88" s="16" t="str">
        <f>IF($A88&lt;&gt;"", SUMPRODUCT(--($U$7:$U$107=1), --($T$7:$T$107=$T88), --($C88=$C$7:$C$107), --('Evidence střelců a nástřel'!$O88 &lt; 'Evidence střelců a nástřel'!$O$7:$O$107)), "")</f>
        <v/>
      </c>
      <c r="E88" s="16" t="str">
        <f>IF($A88&lt;&gt;"",SUMPRODUCT(--($U$7:$U$107=1),--($T$7:$T$107=$T88),  --($C88=$C$7:$C$107), --($D88=$D$7:$D$107),--('Evidence střelců a nástřel'!$N88 &lt; 'Evidence střelců a nástřel'!$N$7:$N$107)),"")</f>
        <v/>
      </c>
      <c r="F88" s="16" t="str">
        <f>IF($A88&lt;&gt;"",SUMPRODUCT(--($U$7:$U$107=1),--($T$7:$T$107=$T88), --($C88=$C$7:$C$107), --($D88=$D$7:$D$107),  --($E88=$E$7:$E$107), --('Evidence střelců a nástřel'!$M88 &lt; 'Evidence střelců a nástřel'!$M$7:$M$107)),"")</f>
        <v/>
      </c>
      <c r="G88" s="16" t="str">
        <f>IF($A88&lt;&gt;"",SUMPRODUCT(--($U$7:$U$107=1),--($T$7:$T$107=$T88), --($C88=$C$7:$C$107), --($D88=$D$7:$D$107),  --($E88=$E$7:$E$107),--($F88=$F$7:$F$107), --('Evidence střelců a nástřel'!$L88 &lt; 'Evidence střelců a nástřel'!$L$7:$L$107)),"")</f>
        <v/>
      </c>
      <c r="H88" s="16" t="str">
        <f>IF($A88&lt;&gt;"",SUMPRODUCT(--($U$7:$U$107=1),--($T$7:$T$107=$T88), --($C88=$C$7:$C$107), --($D88=$D$7:$D$107),  --($E88=$E$7:$E$107), --($F88=$F$7:$F$107), --($G88=$G$7:$G$107), --('Evidence střelců a nástřel'!$K88 &lt; 'Evidence střelců a nástřel'!$K$7:$K$107)),"")</f>
        <v/>
      </c>
      <c r="I88" s="16" t="str">
        <f>IF($A88&lt;&gt;"",SUMPRODUCT(--($U$7:$U$107=1),--($T$7:$T$107=$T88),  --($C88=$C$7:$C$107), --($D88=$D$7:$D$107),  --($E88=$E$7:$E$107), --($F88=$F$7:$F$107), --($G88=$G$7:$G$107),  --($H88=$H$7:$H$107), --('Evidence střelců a nástřel'!$J88 &lt; 'Evidence střelců a nástřel'!$J$7:$J$107)),"")</f>
        <v/>
      </c>
      <c r="J88" s="16" t="str">
        <f>IF($A88&lt;&gt;"",SUMPRODUCT(--($U$7:$U$107=1),--($T$7:$T$107=$T88),   --($C88=$C$7:$C$107), --($D88=$D$7:$D$107),  --($E88=$E$7:$E$107), --($F88=$F$7:$F$107), --($G88=$G$7:$G$107),  --($H88=$H$7:$H$107), --($I88=$I$7:$I$107), --('Evidence střelců a nástřel'!$I88 &lt; 'Evidence střelců a nástřel'!$I$7:$I$107)),"")</f>
        <v/>
      </c>
      <c r="K88" s="16" t="str">
        <f>IF($A88&lt;&gt;"",SUMPRODUCT(--($U$7:$U$107=1),--($T$7:$T$107=$T88),  --($C88=$C$7:$C$107), --($D88=$D$7:$D$107),  --($E88=$E$7:$E$107), --($F88=$F$7:$F$107), --($G88=$G$7:$G$107),  --($H88=$H$7:$H$107), --($I88=$I$7:$I$107), --($J88=$J$7:$J$107), --('Evidence střelců a nástřel'!$H88 &lt; 'Evidence střelců a nástřel'!$H$7:$H$107)),"")</f>
        <v/>
      </c>
      <c r="L88" s="16" t="str">
        <f>IF($A88&lt;&gt;"",SUMPRODUCT(--($U$7:$U$107=1),--($T$7:$T$107=$T88),   --($C88=$C$7:$C$107), --($D88=$D$7:$D$107),  --($E88=$E$7:$E$107), --($F88=$F$7:$F$107), --($G88=$G$7:$G$107),  --($H88=$H$7:$H$107), --($I88=$I$7:$I$107), --($J88=$J$7:$J$107), --($K88=$K$7:$K$107), --('Evidence střelců a nástřel'!$G88 &lt; 'Evidence střelců a nástřel'!$G$7:$G$107)),"")</f>
        <v/>
      </c>
      <c r="M88" s="16" t="str">
        <f>IF($A88&lt;&gt;"",IF(AND(U88=0,Nastavení!$B$5="NE"), 1+SUMPRODUCT(--($A$7:$A$107&lt;&gt;""),--(T$7:$T$107=$T88), --($B88 &lt; $B$7:$B$107)), SUM($C88:$L88)),"")</f>
        <v/>
      </c>
      <c r="N88" s="16" t="str">
        <f>IF($A88&lt;&gt;"", SUMPRODUCT(--($T$7:$T$107=$T88),--($M$7:$M$107=$M88), --('Evidence střelců a nástřel'!$Q88 &lt; 'Evidence střelců a nástřel'!$Q$7:$Q$107)), "")</f>
        <v/>
      </c>
      <c r="O88" s="16" t="str">
        <f t="shared" si="7"/>
        <v/>
      </c>
      <c r="P88" s="16" t="str">
        <f>IF($A88&lt;&gt;"", IF(ISNA(VLOOKUP($T88,Nastavení!$B$10:$D$22,3,FALSE)),$O88,  $O88 + VLOOKUP('Evidence střelců a nástřel'!$C88,Nastavení!$B$10:$D$22,3,FALSE)), "")</f>
        <v/>
      </c>
      <c r="Q88" s="16" t="str">
        <f>IF($A88 &lt;&gt;"", COUNTIF($P$7:$P88, $P88) -1, "")</f>
        <v/>
      </c>
      <c r="R88" s="16" t="str">
        <f t="shared" si="6"/>
        <v/>
      </c>
      <c r="S88" s="16" t="str">
        <f>IF($A88&lt;&gt;"",  SUMPRODUCT(--('Evidence střelců a nástřel'!$A$7:$A$107&lt;&gt;""),--($T$7:$T$107&lt;&gt;"MZ"),--($T$7:$T$107=$T88),--('Evidence střelců a nástřel'!$S$7:$S$107='Evidence střelců a nástřel'!$S88)),"")</f>
        <v/>
      </c>
      <c r="T88" s="16" t="str">
        <f>IF( $A88&lt;&gt;"",IF(Nastavení!$B$4="NE", 'Evidence střelců a nástřel'!$C88,""),"")</f>
        <v/>
      </c>
      <c r="U88" s="16" t="str">
        <f>IF($A88&lt;&gt;"", IF(OR('Evidence střelců a nástřel'!$P88="",Nastavení!$B$5="ANO"),1,0),"")</f>
        <v/>
      </c>
    </row>
    <row r="89" spans="1:21">
      <c r="A89" s="16" t="str">
        <f>'Evidence střelců a nástřel'!$A89</f>
        <v/>
      </c>
      <c r="B89" s="16" t="str">
        <f>IF($A89&lt;&gt;"", SUM('Evidence střelců a nástřel'!$F89:$O89)  +  IF(Nastavení!$B$5 = "NE", 'Evidence střelců a nástřel'!$P89, 0),"")</f>
        <v/>
      </c>
      <c r="C89" s="16" t="str">
        <f t="shared" si="5"/>
        <v/>
      </c>
      <c r="D89" s="16" t="str">
        <f>IF($A89&lt;&gt;"", SUMPRODUCT(--($U$7:$U$107=1), --($T$7:$T$107=$T89), --($C89=$C$7:$C$107), --('Evidence střelců a nástřel'!$O89 &lt; 'Evidence střelců a nástřel'!$O$7:$O$107)), "")</f>
        <v/>
      </c>
      <c r="E89" s="16" t="str">
        <f>IF($A89&lt;&gt;"",SUMPRODUCT(--($U$7:$U$107=1),--($T$7:$T$107=$T89),  --($C89=$C$7:$C$107), --($D89=$D$7:$D$107),--('Evidence střelců a nástřel'!$N89 &lt; 'Evidence střelců a nástřel'!$N$7:$N$107)),"")</f>
        <v/>
      </c>
      <c r="F89" s="16" t="str">
        <f>IF($A89&lt;&gt;"",SUMPRODUCT(--($U$7:$U$107=1),--($T$7:$T$107=$T89), --($C89=$C$7:$C$107), --($D89=$D$7:$D$107),  --($E89=$E$7:$E$107), --('Evidence střelců a nástřel'!$M89 &lt; 'Evidence střelců a nástřel'!$M$7:$M$107)),"")</f>
        <v/>
      </c>
      <c r="G89" s="16" t="str">
        <f>IF($A89&lt;&gt;"",SUMPRODUCT(--($U$7:$U$107=1),--($T$7:$T$107=$T89), --($C89=$C$7:$C$107), --($D89=$D$7:$D$107),  --($E89=$E$7:$E$107),--($F89=$F$7:$F$107), --('Evidence střelců a nástřel'!$L89 &lt; 'Evidence střelců a nástřel'!$L$7:$L$107)),"")</f>
        <v/>
      </c>
      <c r="H89" s="16" t="str">
        <f>IF($A89&lt;&gt;"",SUMPRODUCT(--($U$7:$U$107=1),--($T$7:$T$107=$T89), --($C89=$C$7:$C$107), --($D89=$D$7:$D$107),  --($E89=$E$7:$E$107), --($F89=$F$7:$F$107), --($G89=$G$7:$G$107), --('Evidence střelců a nástřel'!$K89 &lt; 'Evidence střelců a nástřel'!$K$7:$K$107)),"")</f>
        <v/>
      </c>
      <c r="I89" s="16" t="str">
        <f>IF($A89&lt;&gt;"",SUMPRODUCT(--($U$7:$U$107=1),--($T$7:$T$107=$T89),  --($C89=$C$7:$C$107), --($D89=$D$7:$D$107),  --($E89=$E$7:$E$107), --($F89=$F$7:$F$107), --($G89=$G$7:$G$107),  --($H89=$H$7:$H$107), --('Evidence střelců a nástřel'!$J89 &lt; 'Evidence střelců a nástřel'!$J$7:$J$107)),"")</f>
        <v/>
      </c>
      <c r="J89" s="16" t="str">
        <f>IF($A89&lt;&gt;"",SUMPRODUCT(--($U$7:$U$107=1),--($T$7:$T$107=$T89),   --($C89=$C$7:$C$107), --($D89=$D$7:$D$107),  --($E89=$E$7:$E$107), --($F89=$F$7:$F$107), --($G89=$G$7:$G$107),  --($H89=$H$7:$H$107), --($I89=$I$7:$I$107), --('Evidence střelců a nástřel'!$I89 &lt; 'Evidence střelců a nástřel'!$I$7:$I$107)),"")</f>
        <v/>
      </c>
      <c r="K89" s="16" t="str">
        <f>IF($A89&lt;&gt;"",SUMPRODUCT(--($U$7:$U$107=1),--($T$7:$T$107=$T89),  --($C89=$C$7:$C$107), --($D89=$D$7:$D$107),  --($E89=$E$7:$E$107), --($F89=$F$7:$F$107), --($G89=$G$7:$G$107),  --($H89=$H$7:$H$107), --($I89=$I$7:$I$107), --($J89=$J$7:$J$107), --('Evidence střelců a nástřel'!$H89 &lt; 'Evidence střelců a nástřel'!$H$7:$H$107)),"")</f>
        <v/>
      </c>
      <c r="L89" s="16" t="str">
        <f>IF($A89&lt;&gt;"",SUMPRODUCT(--($U$7:$U$107=1),--($T$7:$T$107=$T89),   --($C89=$C$7:$C$107), --($D89=$D$7:$D$107),  --($E89=$E$7:$E$107), --($F89=$F$7:$F$107), --($G89=$G$7:$G$107),  --($H89=$H$7:$H$107), --($I89=$I$7:$I$107), --($J89=$J$7:$J$107), --($K89=$K$7:$K$107), --('Evidence střelců a nástřel'!$G89 &lt; 'Evidence střelců a nástřel'!$G$7:$G$107)),"")</f>
        <v/>
      </c>
      <c r="M89" s="16" t="str">
        <f>IF($A89&lt;&gt;"",IF(AND(U89=0,Nastavení!$B$5="NE"), 1+SUMPRODUCT(--($A$7:$A$107&lt;&gt;""),--(T$7:$T$107=$T89), --($B89 &lt; $B$7:$B$107)), SUM($C89:$L89)),"")</f>
        <v/>
      </c>
      <c r="N89" s="16" t="str">
        <f>IF($A89&lt;&gt;"", SUMPRODUCT(--($T$7:$T$107=$T89),--($M$7:$M$107=$M89), --('Evidence střelců a nástřel'!$Q89 &lt; 'Evidence střelců a nástřel'!$Q$7:$Q$107)), "")</f>
        <v/>
      </c>
      <c r="O89" s="16" t="str">
        <f t="shared" si="7"/>
        <v/>
      </c>
      <c r="P89" s="16" t="str">
        <f>IF($A89&lt;&gt;"", IF(ISNA(VLOOKUP($T89,Nastavení!$B$10:$D$22,3,FALSE)),$O89,  $O89 + VLOOKUP('Evidence střelců a nástřel'!$C89,Nastavení!$B$10:$D$22,3,FALSE)), "")</f>
        <v/>
      </c>
      <c r="Q89" s="16" t="str">
        <f>IF($A89 &lt;&gt;"", COUNTIF($P$7:$P89, $P89) -1, "")</f>
        <v/>
      </c>
      <c r="R89" s="16" t="str">
        <f t="shared" si="6"/>
        <v/>
      </c>
      <c r="S89" s="16" t="str">
        <f>IF($A89&lt;&gt;"",  SUMPRODUCT(--('Evidence střelců a nástřel'!$A$7:$A$107&lt;&gt;""),--($T$7:$T$107&lt;&gt;"MZ"),--($T$7:$T$107=$T89),--('Evidence střelců a nástřel'!$S$7:$S$107='Evidence střelců a nástřel'!$S89)),"")</f>
        <v/>
      </c>
      <c r="T89" s="16" t="str">
        <f>IF( $A89&lt;&gt;"",IF(Nastavení!$B$4="NE", 'Evidence střelců a nástřel'!$C89,""),"")</f>
        <v/>
      </c>
      <c r="U89" s="16" t="str">
        <f>IF($A89&lt;&gt;"", IF(OR('Evidence střelců a nástřel'!$P89="",Nastavení!$B$5="ANO"),1,0),"")</f>
        <v/>
      </c>
    </row>
    <row r="90" spans="1:21">
      <c r="A90" s="16" t="str">
        <f>'Evidence střelců a nástřel'!$A90</f>
        <v/>
      </c>
      <c r="B90" s="16" t="str">
        <f>IF($A90&lt;&gt;"", SUM('Evidence střelců a nástřel'!$F90:$O90)  +  IF(Nastavení!$B$5 = "NE", 'Evidence střelců a nástřel'!$P90, 0),"")</f>
        <v/>
      </c>
      <c r="C90" s="16" t="str">
        <f t="shared" si="5"/>
        <v/>
      </c>
      <c r="D90" s="16" t="str">
        <f>IF($A90&lt;&gt;"", SUMPRODUCT(--($U$7:$U$107=1), --($T$7:$T$107=$T90), --($C90=$C$7:$C$107), --('Evidence střelců a nástřel'!$O90 &lt; 'Evidence střelců a nástřel'!$O$7:$O$107)), "")</f>
        <v/>
      </c>
      <c r="E90" s="16" t="str">
        <f>IF($A90&lt;&gt;"",SUMPRODUCT(--($U$7:$U$107=1),--($T$7:$T$107=$T90),  --($C90=$C$7:$C$107), --($D90=$D$7:$D$107),--('Evidence střelců a nástřel'!$N90 &lt; 'Evidence střelců a nástřel'!$N$7:$N$107)),"")</f>
        <v/>
      </c>
      <c r="F90" s="16" t="str">
        <f>IF($A90&lt;&gt;"",SUMPRODUCT(--($U$7:$U$107=1),--($T$7:$T$107=$T90), --($C90=$C$7:$C$107), --($D90=$D$7:$D$107),  --($E90=$E$7:$E$107), --('Evidence střelců a nástřel'!$M90 &lt; 'Evidence střelců a nástřel'!$M$7:$M$107)),"")</f>
        <v/>
      </c>
      <c r="G90" s="16" t="str">
        <f>IF($A90&lt;&gt;"",SUMPRODUCT(--($U$7:$U$107=1),--($T$7:$T$107=$T90), --($C90=$C$7:$C$107), --($D90=$D$7:$D$107),  --($E90=$E$7:$E$107),--($F90=$F$7:$F$107), --('Evidence střelců a nástřel'!$L90 &lt; 'Evidence střelců a nástřel'!$L$7:$L$107)),"")</f>
        <v/>
      </c>
      <c r="H90" s="16" t="str">
        <f>IF($A90&lt;&gt;"",SUMPRODUCT(--($U$7:$U$107=1),--($T$7:$T$107=$T90), --($C90=$C$7:$C$107), --($D90=$D$7:$D$107),  --($E90=$E$7:$E$107), --($F90=$F$7:$F$107), --($G90=$G$7:$G$107), --('Evidence střelců a nástřel'!$K90 &lt; 'Evidence střelců a nástřel'!$K$7:$K$107)),"")</f>
        <v/>
      </c>
      <c r="I90" s="16" t="str">
        <f>IF($A90&lt;&gt;"",SUMPRODUCT(--($U$7:$U$107=1),--($T$7:$T$107=$T90),  --($C90=$C$7:$C$107), --($D90=$D$7:$D$107),  --($E90=$E$7:$E$107), --($F90=$F$7:$F$107), --($G90=$G$7:$G$107),  --($H90=$H$7:$H$107), --('Evidence střelců a nástřel'!$J90 &lt; 'Evidence střelců a nástřel'!$J$7:$J$107)),"")</f>
        <v/>
      </c>
      <c r="J90" s="16" t="str">
        <f>IF($A90&lt;&gt;"",SUMPRODUCT(--($U$7:$U$107=1),--($T$7:$T$107=$T90),   --($C90=$C$7:$C$107), --($D90=$D$7:$D$107),  --($E90=$E$7:$E$107), --($F90=$F$7:$F$107), --($G90=$G$7:$G$107),  --($H90=$H$7:$H$107), --($I90=$I$7:$I$107), --('Evidence střelců a nástřel'!$I90 &lt; 'Evidence střelců a nástřel'!$I$7:$I$107)),"")</f>
        <v/>
      </c>
      <c r="K90" s="16" t="str">
        <f>IF($A90&lt;&gt;"",SUMPRODUCT(--($U$7:$U$107=1),--($T$7:$T$107=$T90),  --($C90=$C$7:$C$107), --($D90=$D$7:$D$107),  --($E90=$E$7:$E$107), --($F90=$F$7:$F$107), --($G90=$G$7:$G$107),  --($H90=$H$7:$H$107), --($I90=$I$7:$I$107), --($J90=$J$7:$J$107), --('Evidence střelců a nástřel'!$H90 &lt; 'Evidence střelců a nástřel'!$H$7:$H$107)),"")</f>
        <v/>
      </c>
      <c r="L90" s="16" t="str">
        <f>IF($A90&lt;&gt;"",SUMPRODUCT(--($U$7:$U$107=1),--($T$7:$T$107=$T90),   --($C90=$C$7:$C$107), --($D90=$D$7:$D$107),  --($E90=$E$7:$E$107), --($F90=$F$7:$F$107), --($G90=$G$7:$G$107),  --($H90=$H$7:$H$107), --($I90=$I$7:$I$107), --($J90=$J$7:$J$107), --($K90=$K$7:$K$107), --('Evidence střelců a nástřel'!$G90 &lt; 'Evidence střelců a nástřel'!$G$7:$G$107)),"")</f>
        <v/>
      </c>
      <c r="M90" s="16" t="str">
        <f>IF($A90&lt;&gt;"",IF(AND(U90=0,Nastavení!$B$5="NE"), 1+SUMPRODUCT(--($A$7:$A$107&lt;&gt;""),--(T$7:$T$107=$T90), --($B90 &lt; $B$7:$B$107)), SUM($C90:$L90)),"")</f>
        <v/>
      </c>
      <c r="N90" s="16" t="str">
        <f>IF($A90&lt;&gt;"", SUMPRODUCT(--($T$7:$T$107=$T90),--($M$7:$M$107=$M90), --('Evidence střelců a nástřel'!$Q90 &lt; 'Evidence střelců a nástřel'!$Q$7:$Q$107)), "")</f>
        <v/>
      </c>
      <c r="O90" s="16" t="str">
        <f t="shared" si="7"/>
        <v/>
      </c>
      <c r="P90" s="16" t="str">
        <f>IF($A90&lt;&gt;"", IF(ISNA(VLOOKUP($T90,Nastavení!$B$10:$D$22,3,FALSE)),$O90,  $O90 + VLOOKUP('Evidence střelců a nástřel'!$C90,Nastavení!$B$10:$D$22,3,FALSE)), "")</f>
        <v/>
      </c>
      <c r="Q90" s="16" t="str">
        <f>IF($A90 &lt;&gt;"", COUNTIF($P$7:$P90, $P90) -1, "")</f>
        <v/>
      </c>
      <c r="R90" s="16" t="str">
        <f t="shared" si="6"/>
        <v/>
      </c>
      <c r="S90" s="16" t="str">
        <f>IF($A90&lt;&gt;"",  SUMPRODUCT(--('Evidence střelců a nástřel'!$A$7:$A$107&lt;&gt;""),--($T$7:$T$107&lt;&gt;"MZ"),--($T$7:$T$107=$T90),--('Evidence střelců a nástřel'!$S$7:$S$107='Evidence střelců a nástřel'!$S90)),"")</f>
        <v/>
      </c>
      <c r="T90" s="16" t="str">
        <f>IF( $A90&lt;&gt;"",IF(Nastavení!$B$4="NE", 'Evidence střelců a nástřel'!$C90,""),"")</f>
        <v/>
      </c>
      <c r="U90" s="16" t="str">
        <f>IF($A90&lt;&gt;"", IF(OR('Evidence střelců a nástřel'!$P90="",Nastavení!$B$5="ANO"),1,0),"")</f>
        <v/>
      </c>
    </row>
    <row r="91" spans="1:21">
      <c r="A91" s="16" t="str">
        <f>'Evidence střelců a nástřel'!$A91</f>
        <v/>
      </c>
      <c r="B91" s="16" t="str">
        <f>IF($A91&lt;&gt;"", SUM('Evidence střelců a nástřel'!$F91:$O91)  +  IF(Nastavení!$B$5 = "NE", 'Evidence střelců a nástřel'!$P91, 0),"")</f>
        <v/>
      </c>
      <c r="C91" s="16" t="str">
        <f t="shared" si="5"/>
        <v/>
      </c>
      <c r="D91" s="16" t="str">
        <f>IF($A91&lt;&gt;"", SUMPRODUCT(--($U$7:$U$107=1), --($T$7:$T$107=$T91), --($C91=$C$7:$C$107), --('Evidence střelců a nástřel'!$O91 &lt; 'Evidence střelců a nástřel'!$O$7:$O$107)), "")</f>
        <v/>
      </c>
      <c r="E91" s="16" t="str">
        <f>IF($A91&lt;&gt;"",SUMPRODUCT(--($U$7:$U$107=1),--($T$7:$T$107=$T91),  --($C91=$C$7:$C$107), --($D91=$D$7:$D$107),--('Evidence střelců a nástřel'!$N91 &lt; 'Evidence střelců a nástřel'!$N$7:$N$107)),"")</f>
        <v/>
      </c>
      <c r="F91" s="16" t="str">
        <f>IF($A91&lt;&gt;"",SUMPRODUCT(--($U$7:$U$107=1),--($T$7:$T$107=$T91), --($C91=$C$7:$C$107), --($D91=$D$7:$D$107),  --($E91=$E$7:$E$107), --('Evidence střelců a nástřel'!$M91 &lt; 'Evidence střelců a nástřel'!$M$7:$M$107)),"")</f>
        <v/>
      </c>
      <c r="G91" s="16" t="str">
        <f>IF($A91&lt;&gt;"",SUMPRODUCT(--($U$7:$U$107=1),--($T$7:$T$107=$T91), --($C91=$C$7:$C$107), --($D91=$D$7:$D$107),  --($E91=$E$7:$E$107),--($F91=$F$7:$F$107), --('Evidence střelců a nástřel'!$L91 &lt; 'Evidence střelců a nástřel'!$L$7:$L$107)),"")</f>
        <v/>
      </c>
      <c r="H91" s="16" t="str">
        <f>IF($A91&lt;&gt;"",SUMPRODUCT(--($U$7:$U$107=1),--($T$7:$T$107=$T91), --($C91=$C$7:$C$107), --($D91=$D$7:$D$107),  --($E91=$E$7:$E$107), --($F91=$F$7:$F$107), --($G91=$G$7:$G$107), --('Evidence střelců a nástřel'!$K91 &lt; 'Evidence střelců a nástřel'!$K$7:$K$107)),"")</f>
        <v/>
      </c>
      <c r="I91" s="16" t="str">
        <f>IF($A91&lt;&gt;"",SUMPRODUCT(--($U$7:$U$107=1),--($T$7:$T$107=$T91),  --($C91=$C$7:$C$107), --($D91=$D$7:$D$107),  --($E91=$E$7:$E$107), --($F91=$F$7:$F$107), --($G91=$G$7:$G$107),  --($H91=$H$7:$H$107), --('Evidence střelců a nástřel'!$J91 &lt; 'Evidence střelců a nástřel'!$J$7:$J$107)),"")</f>
        <v/>
      </c>
      <c r="J91" s="16" t="str">
        <f>IF($A91&lt;&gt;"",SUMPRODUCT(--($U$7:$U$107=1),--($T$7:$T$107=$T91),   --($C91=$C$7:$C$107), --($D91=$D$7:$D$107),  --($E91=$E$7:$E$107), --($F91=$F$7:$F$107), --($G91=$G$7:$G$107),  --($H91=$H$7:$H$107), --($I91=$I$7:$I$107), --('Evidence střelců a nástřel'!$I91 &lt; 'Evidence střelců a nástřel'!$I$7:$I$107)),"")</f>
        <v/>
      </c>
      <c r="K91" s="16" t="str">
        <f>IF($A91&lt;&gt;"",SUMPRODUCT(--($U$7:$U$107=1),--($T$7:$T$107=$T91),  --($C91=$C$7:$C$107), --($D91=$D$7:$D$107),  --($E91=$E$7:$E$107), --($F91=$F$7:$F$107), --($G91=$G$7:$G$107),  --($H91=$H$7:$H$107), --($I91=$I$7:$I$107), --($J91=$J$7:$J$107), --('Evidence střelců a nástřel'!$H91 &lt; 'Evidence střelců a nástřel'!$H$7:$H$107)),"")</f>
        <v/>
      </c>
      <c r="L91" s="16" t="str">
        <f>IF($A91&lt;&gt;"",SUMPRODUCT(--($U$7:$U$107=1),--($T$7:$T$107=$T91),   --($C91=$C$7:$C$107), --($D91=$D$7:$D$107),  --($E91=$E$7:$E$107), --($F91=$F$7:$F$107), --($G91=$G$7:$G$107),  --($H91=$H$7:$H$107), --($I91=$I$7:$I$107), --($J91=$J$7:$J$107), --($K91=$K$7:$K$107), --('Evidence střelců a nástřel'!$G91 &lt; 'Evidence střelců a nástřel'!$G$7:$G$107)),"")</f>
        <v/>
      </c>
      <c r="M91" s="16" t="str">
        <f>IF($A91&lt;&gt;"",IF(AND(U91=0,Nastavení!$B$5="NE"), 1+SUMPRODUCT(--($A$7:$A$107&lt;&gt;""),--(T$7:$T$107=$T91), --($B91 &lt; $B$7:$B$107)), SUM($C91:$L91)),"")</f>
        <v/>
      </c>
      <c r="N91" s="16" t="str">
        <f>IF($A91&lt;&gt;"", SUMPRODUCT(--($T$7:$T$107=$T91),--($M$7:$M$107=$M91), --('Evidence střelců a nástřel'!$Q91 &lt; 'Evidence střelců a nástřel'!$Q$7:$Q$107)), "")</f>
        <v/>
      </c>
      <c r="O91" s="16" t="str">
        <f t="shared" si="7"/>
        <v/>
      </c>
      <c r="P91" s="16" t="str">
        <f>IF($A91&lt;&gt;"", IF(ISNA(VLOOKUP($T91,Nastavení!$B$10:$D$22,3,FALSE)),$O91,  $O91 + VLOOKUP('Evidence střelců a nástřel'!$C91,Nastavení!$B$10:$D$22,3,FALSE)), "")</f>
        <v/>
      </c>
      <c r="Q91" s="16" t="str">
        <f>IF($A91 &lt;&gt;"", COUNTIF($P$7:$P91, $P91) -1, "")</f>
        <v/>
      </c>
      <c r="R91" s="16" t="str">
        <f t="shared" si="6"/>
        <v/>
      </c>
      <c r="S91" s="16" t="str">
        <f>IF($A91&lt;&gt;"",  SUMPRODUCT(--('Evidence střelců a nástřel'!$A$7:$A$107&lt;&gt;""),--($T$7:$T$107&lt;&gt;"MZ"),--($T$7:$T$107=$T91),--('Evidence střelců a nástřel'!$S$7:$S$107='Evidence střelců a nástřel'!$S91)),"")</f>
        <v/>
      </c>
      <c r="T91" s="16" t="str">
        <f>IF( $A91&lt;&gt;"",IF(Nastavení!$B$4="NE", 'Evidence střelců a nástřel'!$C91,""),"")</f>
        <v/>
      </c>
      <c r="U91" s="16" t="str">
        <f>IF($A91&lt;&gt;"", IF(OR('Evidence střelců a nástřel'!$P91="",Nastavení!$B$5="ANO"),1,0),"")</f>
        <v/>
      </c>
    </row>
    <row r="92" spans="1:21">
      <c r="A92" s="16" t="str">
        <f>'Evidence střelců a nástřel'!$A92</f>
        <v/>
      </c>
      <c r="B92" s="16" t="str">
        <f>IF($A92&lt;&gt;"", SUM('Evidence střelců a nástřel'!$F92:$O92)  +  IF(Nastavení!$B$5 = "NE", 'Evidence střelců a nástřel'!$P92, 0),"")</f>
        <v/>
      </c>
      <c r="C92" s="16" t="str">
        <f t="shared" si="5"/>
        <v/>
      </c>
      <c r="D92" s="16" t="str">
        <f>IF($A92&lt;&gt;"", SUMPRODUCT(--($U$7:$U$107=1), --($T$7:$T$107=$T92), --($C92=$C$7:$C$107), --('Evidence střelců a nástřel'!$O92 &lt; 'Evidence střelců a nástřel'!$O$7:$O$107)), "")</f>
        <v/>
      </c>
      <c r="E92" s="16" t="str">
        <f>IF($A92&lt;&gt;"",SUMPRODUCT(--($U$7:$U$107=1),--($T$7:$T$107=$T92),  --($C92=$C$7:$C$107), --($D92=$D$7:$D$107),--('Evidence střelců a nástřel'!$N92 &lt; 'Evidence střelců a nástřel'!$N$7:$N$107)),"")</f>
        <v/>
      </c>
      <c r="F92" s="16" t="str">
        <f>IF($A92&lt;&gt;"",SUMPRODUCT(--($U$7:$U$107=1),--($T$7:$T$107=$T92), --($C92=$C$7:$C$107), --($D92=$D$7:$D$107),  --($E92=$E$7:$E$107), --('Evidence střelců a nástřel'!$M92 &lt; 'Evidence střelců a nástřel'!$M$7:$M$107)),"")</f>
        <v/>
      </c>
      <c r="G92" s="16" t="str">
        <f>IF($A92&lt;&gt;"",SUMPRODUCT(--($U$7:$U$107=1),--($T$7:$T$107=$T92), --($C92=$C$7:$C$107), --($D92=$D$7:$D$107),  --($E92=$E$7:$E$107),--($F92=$F$7:$F$107), --('Evidence střelců a nástřel'!$L92 &lt; 'Evidence střelců a nástřel'!$L$7:$L$107)),"")</f>
        <v/>
      </c>
      <c r="H92" s="16" t="str">
        <f>IF($A92&lt;&gt;"",SUMPRODUCT(--($U$7:$U$107=1),--($T$7:$T$107=$T92), --($C92=$C$7:$C$107), --($D92=$D$7:$D$107),  --($E92=$E$7:$E$107), --($F92=$F$7:$F$107), --($G92=$G$7:$G$107), --('Evidence střelců a nástřel'!$K92 &lt; 'Evidence střelců a nástřel'!$K$7:$K$107)),"")</f>
        <v/>
      </c>
      <c r="I92" s="16" t="str">
        <f>IF($A92&lt;&gt;"",SUMPRODUCT(--($U$7:$U$107=1),--($T$7:$T$107=$T92),  --($C92=$C$7:$C$107), --($D92=$D$7:$D$107),  --($E92=$E$7:$E$107), --($F92=$F$7:$F$107), --($G92=$G$7:$G$107),  --($H92=$H$7:$H$107), --('Evidence střelců a nástřel'!$J92 &lt; 'Evidence střelců a nástřel'!$J$7:$J$107)),"")</f>
        <v/>
      </c>
      <c r="J92" s="16" t="str">
        <f>IF($A92&lt;&gt;"",SUMPRODUCT(--($U$7:$U$107=1),--($T$7:$T$107=$T92),   --($C92=$C$7:$C$107), --($D92=$D$7:$D$107),  --($E92=$E$7:$E$107), --($F92=$F$7:$F$107), --($G92=$G$7:$G$107),  --($H92=$H$7:$H$107), --($I92=$I$7:$I$107), --('Evidence střelců a nástřel'!$I92 &lt; 'Evidence střelců a nástřel'!$I$7:$I$107)),"")</f>
        <v/>
      </c>
      <c r="K92" s="16" t="str">
        <f>IF($A92&lt;&gt;"",SUMPRODUCT(--($U$7:$U$107=1),--($T$7:$T$107=$T92),  --($C92=$C$7:$C$107), --($D92=$D$7:$D$107),  --($E92=$E$7:$E$107), --($F92=$F$7:$F$107), --($G92=$G$7:$G$107),  --($H92=$H$7:$H$107), --($I92=$I$7:$I$107), --($J92=$J$7:$J$107), --('Evidence střelců a nástřel'!$H92 &lt; 'Evidence střelců a nástřel'!$H$7:$H$107)),"")</f>
        <v/>
      </c>
      <c r="L92" s="16" t="str">
        <f>IF($A92&lt;&gt;"",SUMPRODUCT(--($U$7:$U$107=1),--($T$7:$T$107=$T92),   --($C92=$C$7:$C$107), --($D92=$D$7:$D$107),  --($E92=$E$7:$E$107), --($F92=$F$7:$F$107), --($G92=$G$7:$G$107),  --($H92=$H$7:$H$107), --($I92=$I$7:$I$107), --($J92=$J$7:$J$107), --($K92=$K$7:$K$107), --('Evidence střelců a nástřel'!$G92 &lt; 'Evidence střelců a nástřel'!$G$7:$G$107)),"")</f>
        <v/>
      </c>
      <c r="M92" s="16" t="str">
        <f>IF($A92&lt;&gt;"",IF(AND(U92=0,Nastavení!$B$5="NE"), 1+SUMPRODUCT(--($A$7:$A$107&lt;&gt;""),--(T$7:$T$107=$T92), --($B92 &lt; $B$7:$B$107)), SUM($C92:$L92)),"")</f>
        <v/>
      </c>
      <c r="N92" s="16" t="str">
        <f>IF($A92&lt;&gt;"", SUMPRODUCT(--($T$7:$T$107=$T92),--($M$7:$M$107=$M92), --('Evidence střelců a nástřel'!$Q92 &lt; 'Evidence střelců a nástřel'!$Q$7:$Q$107)), "")</f>
        <v/>
      </c>
      <c r="O92" s="16" t="str">
        <f t="shared" si="7"/>
        <v/>
      </c>
      <c r="P92" s="16" t="str">
        <f>IF($A92&lt;&gt;"", IF(ISNA(VLOOKUP($T92,Nastavení!$B$10:$D$22,3,FALSE)),$O92,  $O92 + VLOOKUP('Evidence střelců a nástřel'!$C92,Nastavení!$B$10:$D$22,3,FALSE)), "")</f>
        <v/>
      </c>
      <c r="Q92" s="16" t="str">
        <f>IF($A92 &lt;&gt;"", COUNTIF($P$7:$P92, $P92) -1, "")</f>
        <v/>
      </c>
      <c r="R92" s="16" t="str">
        <f t="shared" si="6"/>
        <v/>
      </c>
      <c r="S92" s="16" t="str">
        <f>IF($A92&lt;&gt;"",  SUMPRODUCT(--('Evidence střelců a nástřel'!$A$7:$A$107&lt;&gt;""),--($T$7:$T$107&lt;&gt;"MZ"),--($T$7:$T$107=$T92),--('Evidence střelců a nástřel'!$S$7:$S$107='Evidence střelců a nástřel'!$S92)),"")</f>
        <v/>
      </c>
      <c r="T92" s="16" t="str">
        <f>IF( $A92&lt;&gt;"",IF(Nastavení!$B$4="NE", 'Evidence střelců a nástřel'!$C92,""),"")</f>
        <v/>
      </c>
      <c r="U92" s="16" t="str">
        <f>IF($A92&lt;&gt;"", IF(OR('Evidence střelců a nástřel'!$P92="",Nastavení!$B$5="ANO"),1,0),"")</f>
        <v/>
      </c>
    </row>
    <row r="93" spans="1:21">
      <c r="A93" s="16" t="str">
        <f>'Evidence střelců a nástřel'!$A93</f>
        <v/>
      </c>
      <c r="B93" s="16" t="str">
        <f>IF($A93&lt;&gt;"", SUM('Evidence střelců a nástřel'!$F93:$O93)  +  IF(Nastavení!$B$5 = "NE", 'Evidence střelců a nástřel'!$P93, 0),"")</f>
        <v/>
      </c>
      <c r="C93" s="16" t="str">
        <f t="shared" si="5"/>
        <v/>
      </c>
      <c r="D93" s="16" t="str">
        <f>IF($A93&lt;&gt;"", SUMPRODUCT(--($U$7:$U$107=1), --($T$7:$T$107=$T93), --($C93=$C$7:$C$107), --('Evidence střelců a nástřel'!$O93 &lt; 'Evidence střelců a nástřel'!$O$7:$O$107)), "")</f>
        <v/>
      </c>
      <c r="E93" s="16" t="str">
        <f>IF($A93&lt;&gt;"",SUMPRODUCT(--($U$7:$U$107=1),--($T$7:$T$107=$T93),  --($C93=$C$7:$C$107), --($D93=$D$7:$D$107),--('Evidence střelců a nástřel'!$N93 &lt; 'Evidence střelců a nástřel'!$N$7:$N$107)),"")</f>
        <v/>
      </c>
      <c r="F93" s="16" t="str">
        <f>IF($A93&lt;&gt;"",SUMPRODUCT(--($U$7:$U$107=1),--($T$7:$T$107=$T93), --($C93=$C$7:$C$107), --($D93=$D$7:$D$107),  --($E93=$E$7:$E$107), --('Evidence střelců a nástřel'!$M93 &lt; 'Evidence střelců a nástřel'!$M$7:$M$107)),"")</f>
        <v/>
      </c>
      <c r="G93" s="16" t="str">
        <f>IF($A93&lt;&gt;"",SUMPRODUCT(--($U$7:$U$107=1),--($T$7:$T$107=$T93), --($C93=$C$7:$C$107), --($D93=$D$7:$D$107),  --($E93=$E$7:$E$107),--($F93=$F$7:$F$107), --('Evidence střelců a nástřel'!$L93 &lt; 'Evidence střelců a nástřel'!$L$7:$L$107)),"")</f>
        <v/>
      </c>
      <c r="H93" s="16" t="str">
        <f>IF($A93&lt;&gt;"",SUMPRODUCT(--($U$7:$U$107=1),--($T$7:$T$107=$T93), --($C93=$C$7:$C$107), --($D93=$D$7:$D$107),  --($E93=$E$7:$E$107), --($F93=$F$7:$F$107), --($G93=$G$7:$G$107), --('Evidence střelců a nástřel'!$K93 &lt; 'Evidence střelců a nástřel'!$K$7:$K$107)),"")</f>
        <v/>
      </c>
      <c r="I93" s="16" t="str">
        <f>IF($A93&lt;&gt;"",SUMPRODUCT(--($U$7:$U$107=1),--($T$7:$T$107=$T93),  --($C93=$C$7:$C$107), --($D93=$D$7:$D$107),  --($E93=$E$7:$E$107), --($F93=$F$7:$F$107), --($G93=$G$7:$G$107),  --($H93=$H$7:$H$107), --('Evidence střelců a nástřel'!$J93 &lt; 'Evidence střelců a nástřel'!$J$7:$J$107)),"")</f>
        <v/>
      </c>
      <c r="J93" s="16" t="str">
        <f>IF($A93&lt;&gt;"",SUMPRODUCT(--($U$7:$U$107=1),--($T$7:$T$107=$T93),   --($C93=$C$7:$C$107), --($D93=$D$7:$D$107),  --($E93=$E$7:$E$107), --($F93=$F$7:$F$107), --($G93=$G$7:$G$107),  --($H93=$H$7:$H$107), --($I93=$I$7:$I$107), --('Evidence střelců a nástřel'!$I93 &lt; 'Evidence střelců a nástřel'!$I$7:$I$107)),"")</f>
        <v/>
      </c>
      <c r="K93" s="16" t="str">
        <f>IF($A93&lt;&gt;"",SUMPRODUCT(--($U$7:$U$107=1),--($T$7:$T$107=$T93),  --($C93=$C$7:$C$107), --($D93=$D$7:$D$107),  --($E93=$E$7:$E$107), --($F93=$F$7:$F$107), --($G93=$G$7:$G$107),  --($H93=$H$7:$H$107), --($I93=$I$7:$I$107), --($J93=$J$7:$J$107), --('Evidence střelců a nástřel'!$H93 &lt; 'Evidence střelců a nástřel'!$H$7:$H$107)),"")</f>
        <v/>
      </c>
      <c r="L93" s="16" t="str">
        <f>IF($A93&lt;&gt;"",SUMPRODUCT(--($U$7:$U$107=1),--($T$7:$T$107=$T93),   --($C93=$C$7:$C$107), --($D93=$D$7:$D$107),  --($E93=$E$7:$E$107), --($F93=$F$7:$F$107), --($G93=$G$7:$G$107),  --($H93=$H$7:$H$107), --($I93=$I$7:$I$107), --($J93=$J$7:$J$107), --($K93=$K$7:$K$107), --('Evidence střelců a nástřel'!$G93 &lt; 'Evidence střelců a nástřel'!$G$7:$G$107)),"")</f>
        <v/>
      </c>
      <c r="M93" s="16" t="str">
        <f>IF($A93&lt;&gt;"",IF(AND(U93=0,Nastavení!$B$5="NE"), 1+SUMPRODUCT(--($A$7:$A$107&lt;&gt;""),--(T$7:$T$107=$T93), --($B93 &lt; $B$7:$B$107)), SUM($C93:$L93)),"")</f>
        <v/>
      </c>
      <c r="N93" s="16" t="str">
        <f>IF($A93&lt;&gt;"", SUMPRODUCT(--($T$7:$T$107=$T93),--($M$7:$M$107=$M93), --('Evidence střelců a nástřel'!$Q93 &lt; 'Evidence střelců a nástřel'!$Q$7:$Q$107)), "")</f>
        <v/>
      </c>
      <c r="O93" s="16" t="str">
        <f t="shared" si="7"/>
        <v/>
      </c>
      <c r="P93" s="16" t="str">
        <f>IF($A93&lt;&gt;"", IF(ISNA(VLOOKUP($T93,Nastavení!$B$10:$D$22,3,FALSE)),$O93,  $O93 + VLOOKUP('Evidence střelců a nástřel'!$C93,Nastavení!$B$10:$D$22,3,FALSE)), "")</f>
        <v/>
      </c>
      <c r="Q93" s="16" t="str">
        <f>IF($A93 &lt;&gt;"", COUNTIF($P$7:$P93, $P93) -1, "")</f>
        <v/>
      </c>
      <c r="R93" s="16" t="str">
        <f t="shared" si="6"/>
        <v/>
      </c>
      <c r="S93" s="16" t="str">
        <f>IF($A93&lt;&gt;"",  SUMPRODUCT(--('Evidence střelců a nástřel'!$A$7:$A$107&lt;&gt;""),--($T$7:$T$107&lt;&gt;"MZ"),--($T$7:$T$107=$T93),--('Evidence střelců a nástřel'!$S$7:$S$107='Evidence střelců a nástřel'!$S93)),"")</f>
        <v/>
      </c>
      <c r="T93" s="16" t="str">
        <f>IF( $A93&lt;&gt;"",IF(Nastavení!$B$4="NE", 'Evidence střelců a nástřel'!$C93,""),"")</f>
        <v/>
      </c>
      <c r="U93" s="16" t="str">
        <f>IF($A93&lt;&gt;"", IF(OR('Evidence střelců a nástřel'!$P93="",Nastavení!$B$5="ANO"),1,0),"")</f>
        <v/>
      </c>
    </row>
    <row r="94" spans="1:21">
      <c r="A94" s="16" t="str">
        <f>'Evidence střelců a nástřel'!$A94</f>
        <v/>
      </c>
      <c r="B94" s="16" t="str">
        <f>IF($A94&lt;&gt;"", SUM('Evidence střelců a nástřel'!$F94:$O94)  +  IF(Nastavení!$B$5 = "NE", 'Evidence střelců a nástřel'!$P94, 0),"")</f>
        <v/>
      </c>
      <c r="C94" s="16" t="str">
        <f t="shared" si="5"/>
        <v/>
      </c>
      <c r="D94" s="16" t="str">
        <f>IF($A94&lt;&gt;"", SUMPRODUCT(--($U$7:$U$107=1), --($T$7:$T$107=$T94), --($C94=$C$7:$C$107), --('Evidence střelců a nástřel'!$O94 &lt; 'Evidence střelců a nástřel'!$O$7:$O$107)), "")</f>
        <v/>
      </c>
      <c r="E94" s="16" t="str">
        <f>IF($A94&lt;&gt;"",SUMPRODUCT(--($U$7:$U$107=1),--($T$7:$T$107=$T94),  --($C94=$C$7:$C$107), --($D94=$D$7:$D$107),--('Evidence střelců a nástřel'!$N94 &lt; 'Evidence střelců a nástřel'!$N$7:$N$107)),"")</f>
        <v/>
      </c>
      <c r="F94" s="16" t="str">
        <f>IF($A94&lt;&gt;"",SUMPRODUCT(--($U$7:$U$107=1),--($T$7:$T$107=$T94), --($C94=$C$7:$C$107), --($D94=$D$7:$D$107),  --($E94=$E$7:$E$107), --('Evidence střelců a nástřel'!$M94 &lt; 'Evidence střelců a nástřel'!$M$7:$M$107)),"")</f>
        <v/>
      </c>
      <c r="G94" s="16" t="str">
        <f>IF($A94&lt;&gt;"",SUMPRODUCT(--($U$7:$U$107=1),--($T$7:$T$107=$T94), --($C94=$C$7:$C$107), --($D94=$D$7:$D$107),  --($E94=$E$7:$E$107),--($F94=$F$7:$F$107), --('Evidence střelců a nástřel'!$L94 &lt; 'Evidence střelců a nástřel'!$L$7:$L$107)),"")</f>
        <v/>
      </c>
      <c r="H94" s="16" t="str">
        <f>IF($A94&lt;&gt;"",SUMPRODUCT(--($U$7:$U$107=1),--($T$7:$T$107=$T94), --($C94=$C$7:$C$107), --($D94=$D$7:$D$107),  --($E94=$E$7:$E$107), --($F94=$F$7:$F$107), --($G94=$G$7:$G$107), --('Evidence střelců a nástřel'!$K94 &lt; 'Evidence střelců a nástřel'!$K$7:$K$107)),"")</f>
        <v/>
      </c>
      <c r="I94" s="16" t="str">
        <f>IF($A94&lt;&gt;"",SUMPRODUCT(--($U$7:$U$107=1),--($T$7:$T$107=$T94),  --($C94=$C$7:$C$107), --($D94=$D$7:$D$107),  --($E94=$E$7:$E$107), --($F94=$F$7:$F$107), --($G94=$G$7:$G$107),  --($H94=$H$7:$H$107), --('Evidence střelců a nástřel'!$J94 &lt; 'Evidence střelců a nástřel'!$J$7:$J$107)),"")</f>
        <v/>
      </c>
      <c r="J94" s="16" t="str">
        <f>IF($A94&lt;&gt;"",SUMPRODUCT(--($U$7:$U$107=1),--($T$7:$T$107=$T94),   --($C94=$C$7:$C$107), --($D94=$D$7:$D$107),  --($E94=$E$7:$E$107), --($F94=$F$7:$F$107), --($G94=$G$7:$G$107),  --($H94=$H$7:$H$107), --($I94=$I$7:$I$107), --('Evidence střelců a nástřel'!$I94 &lt; 'Evidence střelců a nástřel'!$I$7:$I$107)),"")</f>
        <v/>
      </c>
      <c r="K94" s="16" t="str">
        <f>IF($A94&lt;&gt;"",SUMPRODUCT(--($U$7:$U$107=1),--($T$7:$T$107=$T94),  --($C94=$C$7:$C$107), --($D94=$D$7:$D$107),  --($E94=$E$7:$E$107), --($F94=$F$7:$F$107), --($G94=$G$7:$G$107),  --($H94=$H$7:$H$107), --($I94=$I$7:$I$107), --($J94=$J$7:$J$107), --('Evidence střelců a nástřel'!$H94 &lt; 'Evidence střelců a nástřel'!$H$7:$H$107)),"")</f>
        <v/>
      </c>
      <c r="L94" s="16" t="str">
        <f>IF($A94&lt;&gt;"",SUMPRODUCT(--($U$7:$U$107=1),--($T$7:$T$107=$T94),   --($C94=$C$7:$C$107), --($D94=$D$7:$D$107),  --($E94=$E$7:$E$107), --($F94=$F$7:$F$107), --($G94=$G$7:$G$107),  --($H94=$H$7:$H$107), --($I94=$I$7:$I$107), --($J94=$J$7:$J$107), --($K94=$K$7:$K$107), --('Evidence střelců a nástřel'!$G94 &lt; 'Evidence střelců a nástřel'!$G$7:$G$107)),"")</f>
        <v/>
      </c>
      <c r="M94" s="16" t="str">
        <f>IF($A94&lt;&gt;"",IF(AND(U94=0,Nastavení!$B$5="NE"), 1+SUMPRODUCT(--($A$7:$A$107&lt;&gt;""),--(T$7:$T$107=$T94), --($B94 &lt; $B$7:$B$107)), SUM($C94:$L94)),"")</f>
        <v/>
      </c>
      <c r="N94" s="16" t="str">
        <f>IF($A94&lt;&gt;"", SUMPRODUCT(--($T$7:$T$107=$T94),--($M$7:$M$107=$M94), --('Evidence střelců a nástřel'!$Q94 &lt; 'Evidence střelců a nástřel'!$Q$7:$Q$107)), "")</f>
        <v/>
      </c>
      <c r="O94" s="16" t="str">
        <f t="shared" si="7"/>
        <v/>
      </c>
      <c r="P94" s="16" t="str">
        <f>IF($A94&lt;&gt;"", IF(ISNA(VLOOKUP($T94,Nastavení!$B$10:$D$22,3,FALSE)),$O94,  $O94 + VLOOKUP('Evidence střelců a nástřel'!$C94,Nastavení!$B$10:$D$22,3,FALSE)), "")</f>
        <v/>
      </c>
      <c r="Q94" s="16" t="str">
        <f>IF($A94 &lt;&gt;"", COUNTIF($P$7:$P94, $P94) -1, "")</f>
        <v/>
      </c>
      <c r="R94" s="16" t="str">
        <f t="shared" si="6"/>
        <v/>
      </c>
      <c r="S94" s="16" t="str">
        <f>IF($A94&lt;&gt;"",  SUMPRODUCT(--('Evidence střelců a nástřel'!$A$7:$A$107&lt;&gt;""),--($T$7:$T$107&lt;&gt;"MZ"),--($T$7:$T$107=$T94),--('Evidence střelců a nástřel'!$S$7:$S$107='Evidence střelců a nástřel'!$S94)),"")</f>
        <v/>
      </c>
      <c r="T94" s="16" t="str">
        <f>IF( $A94&lt;&gt;"",IF(Nastavení!$B$4="NE", 'Evidence střelců a nástřel'!$C94,""),"")</f>
        <v/>
      </c>
      <c r="U94" s="16" t="str">
        <f>IF($A94&lt;&gt;"", IF(OR('Evidence střelců a nástřel'!$P94="",Nastavení!$B$5="ANO"),1,0),"")</f>
        <v/>
      </c>
    </row>
    <row r="95" spans="1:21">
      <c r="A95" s="16" t="str">
        <f>'Evidence střelců a nástřel'!$A95</f>
        <v/>
      </c>
      <c r="B95" s="16" t="str">
        <f>IF($A95&lt;&gt;"", SUM('Evidence střelců a nástřel'!$F95:$O95)  +  IF(Nastavení!$B$5 = "NE", 'Evidence střelců a nástřel'!$P95, 0),"")</f>
        <v/>
      </c>
      <c r="C95" s="16" t="str">
        <f t="shared" si="5"/>
        <v/>
      </c>
      <c r="D95" s="16" t="str">
        <f>IF($A95&lt;&gt;"", SUMPRODUCT(--($U$7:$U$107=1), --($T$7:$T$107=$T95), --($C95=$C$7:$C$107), --('Evidence střelců a nástřel'!$O95 &lt; 'Evidence střelců a nástřel'!$O$7:$O$107)), "")</f>
        <v/>
      </c>
      <c r="E95" s="16" t="str">
        <f>IF($A95&lt;&gt;"",SUMPRODUCT(--($U$7:$U$107=1),--($T$7:$T$107=$T95),  --($C95=$C$7:$C$107), --($D95=$D$7:$D$107),--('Evidence střelců a nástřel'!$N95 &lt; 'Evidence střelců a nástřel'!$N$7:$N$107)),"")</f>
        <v/>
      </c>
      <c r="F95" s="16" t="str">
        <f>IF($A95&lt;&gt;"",SUMPRODUCT(--($U$7:$U$107=1),--($T$7:$T$107=$T95), --($C95=$C$7:$C$107), --($D95=$D$7:$D$107),  --($E95=$E$7:$E$107), --('Evidence střelců a nástřel'!$M95 &lt; 'Evidence střelců a nástřel'!$M$7:$M$107)),"")</f>
        <v/>
      </c>
      <c r="G95" s="16" t="str">
        <f>IF($A95&lt;&gt;"",SUMPRODUCT(--($U$7:$U$107=1),--($T$7:$T$107=$T95), --($C95=$C$7:$C$107), --($D95=$D$7:$D$107),  --($E95=$E$7:$E$107),--($F95=$F$7:$F$107), --('Evidence střelců a nástřel'!$L95 &lt; 'Evidence střelců a nástřel'!$L$7:$L$107)),"")</f>
        <v/>
      </c>
      <c r="H95" s="16" t="str">
        <f>IF($A95&lt;&gt;"",SUMPRODUCT(--($U$7:$U$107=1),--($T$7:$T$107=$T95), --($C95=$C$7:$C$107), --($D95=$D$7:$D$107),  --($E95=$E$7:$E$107), --($F95=$F$7:$F$107), --($G95=$G$7:$G$107), --('Evidence střelců a nástřel'!$K95 &lt; 'Evidence střelců a nástřel'!$K$7:$K$107)),"")</f>
        <v/>
      </c>
      <c r="I95" s="16" t="str">
        <f>IF($A95&lt;&gt;"",SUMPRODUCT(--($U$7:$U$107=1),--($T$7:$T$107=$T95),  --($C95=$C$7:$C$107), --($D95=$D$7:$D$107),  --($E95=$E$7:$E$107), --($F95=$F$7:$F$107), --($G95=$G$7:$G$107),  --($H95=$H$7:$H$107), --('Evidence střelců a nástřel'!$J95 &lt; 'Evidence střelců a nástřel'!$J$7:$J$107)),"")</f>
        <v/>
      </c>
      <c r="J95" s="16" t="str">
        <f>IF($A95&lt;&gt;"",SUMPRODUCT(--($U$7:$U$107=1),--($T$7:$T$107=$T95),   --($C95=$C$7:$C$107), --($D95=$D$7:$D$107),  --($E95=$E$7:$E$107), --($F95=$F$7:$F$107), --($G95=$G$7:$G$107),  --($H95=$H$7:$H$107), --($I95=$I$7:$I$107), --('Evidence střelců a nástřel'!$I95 &lt; 'Evidence střelců a nástřel'!$I$7:$I$107)),"")</f>
        <v/>
      </c>
      <c r="K95" s="16" t="str">
        <f>IF($A95&lt;&gt;"",SUMPRODUCT(--($U$7:$U$107=1),--($T$7:$T$107=$T95),  --($C95=$C$7:$C$107), --($D95=$D$7:$D$107),  --($E95=$E$7:$E$107), --($F95=$F$7:$F$107), --($G95=$G$7:$G$107),  --($H95=$H$7:$H$107), --($I95=$I$7:$I$107), --($J95=$J$7:$J$107), --('Evidence střelců a nástřel'!$H95 &lt; 'Evidence střelců a nástřel'!$H$7:$H$107)),"")</f>
        <v/>
      </c>
      <c r="L95" s="16" t="str">
        <f>IF($A95&lt;&gt;"",SUMPRODUCT(--($U$7:$U$107=1),--($T$7:$T$107=$T95),   --($C95=$C$7:$C$107), --($D95=$D$7:$D$107),  --($E95=$E$7:$E$107), --($F95=$F$7:$F$107), --($G95=$G$7:$G$107),  --($H95=$H$7:$H$107), --($I95=$I$7:$I$107), --($J95=$J$7:$J$107), --($K95=$K$7:$K$107), --('Evidence střelců a nástřel'!$G95 &lt; 'Evidence střelců a nástřel'!$G$7:$G$107)),"")</f>
        <v/>
      </c>
      <c r="M95" s="16" t="str">
        <f>IF($A95&lt;&gt;"",IF(AND(U95=0,Nastavení!$B$5="NE"), 1+SUMPRODUCT(--($A$7:$A$107&lt;&gt;""),--(T$7:$T$107=$T95), --($B95 &lt; $B$7:$B$107)), SUM($C95:$L95)),"")</f>
        <v/>
      </c>
      <c r="N95" s="16" t="str">
        <f>IF($A95&lt;&gt;"", SUMPRODUCT(--($T$7:$T$107=$T95),--($M$7:$M$107=$M95), --('Evidence střelců a nástřel'!$Q95 &lt; 'Evidence střelců a nástřel'!$Q$7:$Q$107)), "")</f>
        <v/>
      </c>
      <c r="O95" s="16" t="str">
        <f t="shared" si="7"/>
        <v/>
      </c>
      <c r="P95" s="16" t="str">
        <f>IF($A95&lt;&gt;"", IF(ISNA(VLOOKUP($T95,Nastavení!$B$10:$D$22,3,FALSE)),$O95,  $O95 + VLOOKUP('Evidence střelců a nástřel'!$C95,Nastavení!$B$10:$D$22,3,FALSE)), "")</f>
        <v/>
      </c>
      <c r="Q95" s="16" t="str">
        <f>IF($A95 &lt;&gt;"", COUNTIF($P$7:$P95, $P95) -1, "")</f>
        <v/>
      </c>
      <c r="R95" s="16" t="str">
        <f t="shared" si="6"/>
        <v/>
      </c>
      <c r="S95" s="16" t="str">
        <f>IF($A95&lt;&gt;"",  SUMPRODUCT(--('Evidence střelců a nástřel'!$A$7:$A$107&lt;&gt;""),--($T$7:$T$107&lt;&gt;"MZ"),--($T$7:$T$107=$T95),--('Evidence střelců a nástřel'!$S$7:$S$107='Evidence střelců a nástřel'!$S95)),"")</f>
        <v/>
      </c>
      <c r="T95" s="16" t="str">
        <f>IF( $A95&lt;&gt;"",IF(Nastavení!$B$4="NE", 'Evidence střelců a nástřel'!$C95,""),"")</f>
        <v/>
      </c>
      <c r="U95" s="16" t="str">
        <f>IF($A95&lt;&gt;"", IF(OR('Evidence střelců a nástřel'!$P95="",Nastavení!$B$5="ANO"),1,0),"")</f>
        <v/>
      </c>
    </row>
    <row r="96" spans="1:21">
      <c r="A96" s="16" t="str">
        <f>'Evidence střelců a nástřel'!$A96</f>
        <v/>
      </c>
      <c r="B96" s="16" t="str">
        <f>IF($A96&lt;&gt;"", SUM('Evidence střelců a nástřel'!$F96:$O96)  +  IF(Nastavení!$B$5 = "NE", 'Evidence střelců a nástřel'!$P96, 0),"")</f>
        <v/>
      </c>
      <c r="C96" s="16" t="str">
        <f t="shared" si="5"/>
        <v/>
      </c>
      <c r="D96" s="16" t="str">
        <f>IF($A96&lt;&gt;"", SUMPRODUCT(--($U$7:$U$107=1), --($T$7:$T$107=$T96), --($C96=$C$7:$C$107), --('Evidence střelců a nástřel'!$O96 &lt; 'Evidence střelců a nástřel'!$O$7:$O$107)), "")</f>
        <v/>
      </c>
      <c r="E96" s="16" t="str">
        <f>IF($A96&lt;&gt;"",SUMPRODUCT(--($U$7:$U$107=1),--($T$7:$T$107=$T96),  --($C96=$C$7:$C$107), --($D96=$D$7:$D$107),--('Evidence střelců a nástřel'!$N96 &lt; 'Evidence střelců a nástřel'!$N$7:$N$107)),"")</f>
        <v/>
      </c>
      <c r="F96" s="16" t="str">
        <f>IF($A96&lt;&gt;"",SUMPRODUCT(--($U$7:$U$107=1),--($T$7:$T$107=$T96), --($C96=$C$7:$C$107), --($D96=$D$7:$D$107),  --($E96=$E$7:$E$107), --('Evidence střelců a nástřel'!$M96 &lt; 'Evidence střelců a nástřel'!$M$7:$M$107)),"")</f>
        <v/>
      </c>
      <c r="G96" s="16" t="str">
        <f>IF($A96&lt;&gt;"",SUMPRODUCT(--($U$7:$U$107=1),--($T$7:$T$107=$T96), --($C96=$C$7:$C$107), --($D96=$D$7:$D$107),  --($E96=$E$7:$E$107),--($F96=$F$7:$F$107), --('Evidence střelců a nástřel'!$L96 &lt; 'Evidence střelců a nástřel'!$L$7:$L$107)),"")</f>
        <v/>
      </c>
      <c r="H96" s="16" t="str">
        <f>IF($A96&lt;&gt;"",SUMPRODUCT(--($U$7:$U$107=1),--($T$7:$T$107=$T96), --($C96=$C$7:$C$107), --($D96=$D$7:$D$107),  --($E96=$E$7:$E$107), --($F96=$F$7:$F$107), --($G96=$G$7:$G$107), --('Evidence střelců a nástřel'!$K96 &lt; 'Evidence střelců a nástřel'!$K$7:$K$107)),"")</f>
        <v/>
      </c>
      <c r="I96" s="16" t="str">
        <f>IF($A96&lt;&gt;"",SUMPRODUCT(--($U$7:$U$107=1),--($T$7:$T$107=$T96),  --($C96=$C$7:$C$107), --($D96=$D$7:$D$107),  --($E96=$E$7:$E$107), --($F96=$F$7:$F$107), --($G96=$G$7:$G$107),  --($H96=$H$7:$H$107), --('Evidence střelců a nástřel'!$J96 &lt; 'Evidence střelců a nástřel'!$J$7:$J$107)),"")</f>
        <v/>
      </c>
      <c r="J96" s="16" t="str">
        <f>IF($A96&lt;&gt;"",SUMPRODUCT(--($U$7:$U$107=1),--($T$7:$T$107=$T96),   --($C96=$C$7:$C$107), --($D96=$D$7:$D$107),  --($E96=$E$7:$E$107), --($F96=$F$7:$F$107), --($G96=$G$7:$G$107),  --($H96=$H$7:$H$107), --($I96=$I$7:$I$107), --('Evidence střelců a nástřel'!$I96 &lt; 'Evidence střelců a nástřel'!$I$7:$I$107)),"")</f>
        <v/>
      </c>
      <c r="K96" s="16" t="str">
        <f>IF($A96&lt;&gt;"",SUMPRODUCT(--($U$7:$U$107=1),--($T$7:$T$107=$T96),  --($C96=$C$7:$C$107), --($D96=$D$7:$D$107),  --($E96=$E$7:$E$107), --($F96=$F$7:$F$107), --($G96=$G$7:$G$107),  --($H96=$H$7:$H$107), --($I96=$I$7:$I$107), --($J96=$J$7:$J$107), --('Evidence střelců a nástřel'!$H96 &lt; 'Evidence střelců a nástřel'!$H$7:$H$107)),"")</f>
        <v/>
      </c>
      <c r="L96" s="16" t="str">
        <f>IF($A96&lt;&gt;"",SUMPRODUCT(--($U$7:$U$107=1),--($T$7:$T$107=$T96),   --($C96=$C$7:$C$107), --($D96=$D$7:$D$107),  --($E96=$E$7:$E$107), --($F96=$F$7:$F$107), --($G96=$G$7:$G$107),  --($H96=$H$7:$H$107), --($I96=$I$7:$I$107), --($J96=$J$7:$J$107), --($K96=$K$7:$K$107), --('Evidence střelců a nástřel'!$G96 &lt; 'Evidence střelců a nástřel'!$G$7:$G$107)),"")</f>
        <v/>
      </c>
      <c r="M96" s="16" t="str">
        <f>IF($A96&lt;&gt;"",IF(AND(U96=0,Nastavení!$B$5="NE"), 1+SUMPRODUCT(--($A$7:$A$107&lt;&gt;""),--(T$7:$T$107=$T96), --($B96 &lt; $B$7:$B$107)), SUM($C96:$L96)),"")</f>
        <v/>
      </c>
      <c r="N96" s="16" t="str">
        <f>IF($A96&lt;&gt;"", SUMPRODUCT(--($T$7:$T$107=$T96),--($M$7:$M$107=$M96), --('Evidence střelců a nástřel'!$Q96 &lt; 'Evidence střelců a nástřel'!$Q$7:$Q$107)), "")</f>
        <v/>
      </c>
      <c r="O96" s="16" t="str">
        <f t="shared" si="7"/>
        <v/>
      </c>
      <c r="P96" s="16" t="str">
        <f>IF($A96&lt;&gt;"", IF(ISNA(VLOOKUP($T96,Nastavení!$B$10:$D$22,3,FALSE)),$O96,  $O96 + VLOOKUP('Evidence střelců a nástřel'!$C96,Nastavení!$B$10:$D$22,3,FALSE)), "")</f>
        <v/>
      </c>
      <c r="Q96" s="16" t="str">
        <f>IF($A96 &lt;&gt;"", COUNTIF($P$7:$P96, $P96) -1, "")</f>
        <v/>
      </c>
      <c r="R96" s="16" t="str">
        <f t="shared" si="6"/>
        <v/>
      </c>
      <c r="S96" s="16" t="str">
        <f>IF($A96&lt;&gt;"",  SUMPRODUCT(--('Evidence střelců a nástřel'!$A$7:$A$107&lt;&gt;""),--($T$7:$T$107&lt;&gt;"MZ"),--($T$7:$T$107=$T96),--('Evidence střelců a nástřel'!$S$7:$S$107='Evidence střelců a nástřel'!$S96)),"")</f>
        <v/>
      </c>
      <c r="T96" s="16" t="str">
        <f>IF( $A96&lt;&gt;"",IF(Nastavení!$B$4="NE", 'Evidence střelců a nástřel'!$C96,""),"")</f>
        <v/>
      </c>
      <c r="U96" s="16" t="str">
        <f>IF($A96&lt;&gt;"", IF(OR('Evidence střelců a nástřel'!$P96="",Nastavení!$B$5="ANO"),1,0),"")</f>
        <v/>
      </c>
    </row>
    <row r="97" spans="1:21">
      <c r="A97" s="16" t="str">
        <f>'Evidence střelců a nástřel'!$A97</f>
        <v/>
      </c>
      <c r="B97" s="16" t="str">
        <f>IF($A97&lt;&gt;"", SUM('Evidence střelců a nástřel'!$F97:$O97)  +  IF(Nastavení!$B$5 = "NE", 'Evidence střelců a nástřel'!$P97, 0),"")</f>
        <v/>
      </c>
      <c r="C97" s="16" t="str">
        <f t="shared" si="5"/>
        <v/>
      </c>
      <c r="D97" s="16" t="str">
        <f>IF($A97&lt;&gt;"", SUMPRODUCT(--($U$7:$U$107=1), --($T$7:$T$107=$T97), --($C97=$C$7:$C$107), --('Evidence střelců a nástřel'!$O97 &lt; 'Evidence střelců a nástřel'!$O$7:$O$107)), "")</f>
        <v/>
      </c>
      <c r="E97" s="16" t="str">
        <f>IF($A97&lt;&gt;"",SUMPRODUCT(--($U$7:$U$107=1),--($T$7:$T$107=$T97),  --($C97=$C$7:$C$107), --($D97=$D$7:$D$107),--('Evidence střelců a nástřel'!$N97 &lt; 'Evidence střelců a nástřel'!$N$7:$N$107)),"")</f>
        <v/>
      </c>
      <c r="F97" s="16" t="str">
        <f>IF($A97&lt;&gt;"",SUMPRODUCT(--($U$7:$U$107=1),--($T$7:$T$107=$T97), --($C97=$C$7:$C$107), --($D97=$D$7:$D$107),  --($E97=$E$7:$E$107), --('Evidence střelců a nástřel'!$M97 &lt; 'Evidence střelců a nástřel'!$M$7:$M$107)),"")</f>
        <v/>
      </c>
      <c r="G97" s="16" t="str">
        <f>IF($A97&lt;&gt;"",SUMPRODUCT(--($U$7:$U$107=1),--($T$7:$T$107=$T97), --($C97=$C$7:$C$107), --($D97=$D$7:$D$107),  --($E97=$E$7:$E$107),--($F97=$F$7:$F$107), --('Evidence střelců a nástřel'!$L97 &lt; 'Evidence střelců a nástřel'!$L$7:$L$107)),"")</f>
        <v/>
      </c>
      <c r="H97" s="16" t="str">
        <f>IF($A97&lt;&gt;"",SUMPRODUCT(--($U$7:$U$107=1),--($T$7:$T$107=$T97), --($C97=$C$7:$C$107), --($D97=$D$7:$D$107),  --($E97=$E$7:$E$107), --($F97=$F$7:$F$107), --($G97=$G$7:$G$107), --('Evidence střelců a nástřel'!$K97 &lt; 'Evidence střelců a nástřel'!$K$7:$K$107)),"")</f>
        <v/>
      </c>
      <c r="I97" s="16" t="str">
        <f>IF($A97&lt;&gt;"",SUMPRODUCT(--($U$7:$U$107=1),--($T$7:$T$107=$T97),  --($C97=$C$7:$C$107), --($D97=$D$7:$D$107),  --($E97=$E$7:$E$107), --($F97=$F$7:$F$107), --($G97=$G$7:$G$107),  --($H97=$H$7:$H$107), --('Evidence střelců a nástřel'!$J97 &lt; 'Evidence střelců a nástřel'!$J$7:$J$107)),"")</f>
        <v/>
      </c>
      <c r="J97" s="16" t="str">
        <f>IF($A97&lt;&gt;"",SUMPRODUCT(--($U$7:$U$107=1),--($T$7:$T$107=$T97),   --($C97=$C$7:$C$107), --($D97=$D$7:$D$107),  --($E97=$E$7:$E$107), --($F97=$F$7:$F$107), --($G97=$G$7:$G$107),  --($H97=$H$7:$H$107), --($I97=$I$7:$I$107), --('Evidence střelců a nástřel'!$I97 &lt; 'Evidence střelců a nástřel'!$I$7:$I$107)),"")</f>
        <v/>
      </c>
      <c r="K97" s="16" t="str">
        <f>IF($A97&lt;&gt;"",SUMPRODUCT(--($U$7:$U$107=1),--($T$7:$T$107=$T97),  --($C97=$C$7:$C$107), --($D97=$D$7:$D$107),  --($E97=$E$7:$E$107), --($F97=$F$7:$F$107), --($G97=$G$7:$G$107),  --($H97=$H$7:$H$107), --($I97=$I$7:$I$107), --($J97=$J$7:$J$107), --('Evidence střelců a nástřel'!$H97 &lt; 'Evidence střelců a nástřel'!$H$7:$H$107)),"")</f>
        <v/>
      </c>
      <c r="L97" s="16" t="str">
        <f>IF($A97&lt;&gt;"",SUMPRODUCT(--($U$7:$U$107=1),--($T$7:$T$107=$T97),   --($C97=$C$7:$C$107), --($D97=$D$7:$D$107),  --($E97=$E$7:$E$107), --($F97=$F$7:$F$107), --($G97=$G$7:$G$107),  --($H97=$H$7:$H$107), --($I97=$I$7:$I$107), --($J97=$J$7:$J$107), --($K97=$K$7:$K$107), --('Evidence střelců a nástřel'!$G97 &lt; 'Evidence střelců a nástřel'!$G$7:$G$107)),"")</f>
        <v/>
      </c>
      <c r="M97" s="16" t="str">
        <f>IF($A97&lt;&gt;"",IF(AND(U97=0,Nastavení!$B$5="NE"), 1+SUMPRODUCT(--($A$7:$A$107&lt;&gt;""),--(T$7:$T$107=$T97), --($B97 &lt; $B$7:$B$107)), SUM($C97:$L97)),"")</f>
        <v/>
      </c>
      <c r="N97" s="16" t="str">
        <f>IF($A97&lt;&gt;"", SUMPRODUCT(--($T$7:$T$107=$T97),--($M$7:$M$107=$M97), --('Evidence střelců a nástřel'!$Q97 &lt; 'Evidence střelců a nástřel'!$Q$7:$Q$107)), "")</f>
        <v/>
      </c>
      <c r="O97" s="16" t="str">
        <f t="shared" si="7"/>
        <v/>
      </c>
      <c r="P97" s="16" t="str">
        <f>IF($A97&lt;&gt;"", IF(ISNA(VLOOKUP($T97,Nastavení!$B$10:$D$22,3,FALSE)),$O97,  $O97 + VLOOKUP('Evidence střelců a nástřel'!$C97,Nastavení!$B$10:$D$22,3,FALSE)), "")</f>
        <v/>
      </c>
      <c r="Q97" s="16" t="str">
        <f>IF($A97 &lt;&gt;"", COUNTIF($P$7:$P97, $P97) -1, "")</f>
        <v/>
      </c>
      <c r="R97" s="16" t="str">
        <f t="shared" si="6"/>
        <v/>
      </c>
      <c r="S97" s="16" t="str">
        <f>IF($A97&lt;&gt;"",  SUMPRODUCT(--('Evidence střelců a nástřel'!$A$7:$A$107&lt;&gt;""),--($T$7:$T$107&lt;&gt;"MZ"),--($T$7:$T$107=$T97),--('Evidence střelců a nástřel'!$S$7:$S$107='Evidence střelců a nástřel'!$S97)),"")</f>
        <v/>
      </c>
      <c r="T97" s="16" t="str">
        <f>IF( $A97&lt;&gt;"",IF(Nastavení!$B$4="NE", 'Evidence střelců a nástřel'!$C97,""),"")</f>
        <v/>
      </c>
      <c r="U97" s="16" t="str">
        <f>IF($A97&lt;&gt;"", IF(OR('Evidence střelců a nástřel'!$P97="",Nastavení!$B$5="ANO"),1,0),"")</f>
        <v/>
      </c>
    </row>
    <row r="98" spans="1:21">
      <c r="A98" s="16" t="str">
        <f>'Evidence střelců a nástřel'!$A98</f>
        <v/>
      </c>
      <c r="B98" s="16" t="str">
        <f>IF($A98&lt;&gt;"", SUM('Evidence střelců a nástřel'!$F98:$O98)  +  IF(Nastavení!$B$5 = "NE", 'Evidence střelců a nástřel'!$P98, 0),"")</f>
        <v/>
      </c>
      <c r="C98" s="16" t="str">
        <f t="shared" si="5"/>
        <v/>
      </c>
      <c r="D98" s="16" t="str">
        <f>IF($A98&lt;&gt;"", SUMPRODUCT(--($U$7:$U$107=1), --($T$7:$T$107=$T98), --($C98=$C$7:$C$107), --('Evidence střelců a nástřel'!$O98 &lt; 'Evidence střelců a nástřel'!$O$7:$O$107)), "")</f>
        <v/>
      </c>
      <c r="E98" s="16" t="str">
        <f>IF($A98&lt;&gt;"",SUMPRODUCT(--($U$7:$U$107=1),--($T$7:$T$107=$T98),  --($C98=$C$7:$C$107), --($D98=$D$7:$D$107),--('Evidence střelců a nástřel'!$N98 &lt; 'Evidence střelců a nástřel'!$N$7:$N$107)),"")</f>
        <v/>
      </c>
      <c r="F98" s="16" t="str">
        <f>IF($A98&lt;&gt;"",SUMPRODUCT(--($U$7:$U$107=1),--($T$7:$T$107=$T98), --($C98=$C$7:$C$107), --($D98=$D$7:$D$107),  --($E98=$E$7:$E$107), --('Evidence střelců a nástřel'!$M98 &lt; 'Evidence střelců a nástřel'!$M$7:$M$107)),"")</f>
        <v/>
      </c>
      <c r="G98" s="16" t="str">
        <f>IF($A98&lt;&gt;"",SUMPRODUCT(--($U$7:$U$107=1),--($T$7:$T$107=$T98), --($C98=$C$7:$C$107), --($D98=$D$7:$D$107),  --($E98=$E$7:$E$107),--($F98=$F$7:$F$107), --('Evidence střelců a nástřel'!$L98 &lt; 'Evidence střelců a nástřel'!$L$7:$L$107)),"")</f>
        <v/>
      </c>
      <c r="H98" s="16" t="str">
        <f>IF($A98&lt;&gt;"",SUMPRODUCT(--($U$7:$U$107=1),--($T$7:$T$107=$T98), --($C98=$C$7:$C$107), --($D98=$D$7:$D$107),  --($E98=$E$7:$E$107), --($F98=$F$7:$F$107), --($G98=$G$7:$G$107), --('Evidence střelců a nástřel'!$K98 &lt; 'Evidence střelců a nástřel'!$K$7:$K$107)),"")</f>
        <v/>
      </c>
      <c r="I98" s="16" t="str">
        <f>IF($A98&lt;&gt;"",SUMPRODUCT(--($U$7:$U$107=1),--($T$7:$T$107=$T98),  --($C98=$C$7:$C$107), --($D98=$D$7:$D$107),  --($E98=$E$7:$E$107), --($F98=$F$7:$F$107), --($G98=$G$7:$G$107),  --($H98=$H$7:$H$107), --('Evidence střelců a nástřel'!$J98 &lt; 'Evidence střelců a nástřel'!$J$7:$J$107)),"")</f>
        <v/>
      </c>
      <c r="J98" s="16" t="str">
        <f>IF($A98&lt;&gt;"",SUMPRODUCT(--($U$7:$U$107=1),--($T$7:$T$107=$T98),   --($C98=$C$7:$C$107), --($D98=$D$7:$D$107),  --($E98=$E$7:$E$107), --($F98=$F$7:$F$107), --($G98=$G$7:$G$107),  --($H98=$H$7:$H$107), --($I98=$I$7:$I$107), --('Evidence střelců a nástřel'!$I98 &lt; 'Evidence střelců a nástřel'!$I$7:$I$107)),"")</f>
        <v/>
      </c>
      <c r="K98" s="16" t="str">
        <f>IF($A98&lt;&gt;"",SUMPRODUCT(--($U$7:$U$107=1),--($T$7:$T$107=$T98),  --($C98=$C$7:$C$107), --($D98=$D$7:$D$107),  --($E98=$E$7:$E$107), --($F98=$F$7:$F$107), --($G98=$G$7:$G$107),  --($H98=$H$7:$H$107), --($I98=$I$7:$I$107), --($J98=$J$7:$J$107), --('Evidence střelců a nástřel'!$H98 &lt; 'Evidence střelců a nástřel'!$H$7:$H$107)),"")</f>
        <v/>
      </c>
      <c r="L98" s="16" t="str">
        <f>IF($A98&lt;&gt;"",SUMPRODUCT(--($U$7:$U$107=1),--($T$7:$T$107=$T98),   --($C98=$C$7:$C$107), --($D98=$D$7:$D$107),  --($E98=$E$7:$E$107), --($F98=$F$7:$F$107), --($G98=$G$7:$G$107),  --($H98=$H$7:$H$107), --($I98=$I$7:$I$107), --($J98=$J$7:$J$107), --($K98=$K$7:$K$107), --('Evidence střelců a nástřel'!$G98 &lt; 'Evidence střelců a nástřel'!$G$7:$G$107)),"")</f>
        <v/>
      </c>
      <c r="M98" s="16" t="str">
        <f>IF($A98&lt;&gt;"",IF(AND(U98=0,Nastavení!$B$5="NE"), 1+SUMPRODUCT(--($A$7:$A$107&lt;&gt;""),--(T$7:$T$107=$T98), --($B98 &lt; $B$7:$B$107)), SUM($C98:$L98)),"")</f>
        <v/>
      </c>
      <c r="N98" s="16" t="str">
        <f>IF($A98&lt;&gt;"", SUMPRODUCT(--($T$7:$T$107=$T98),--($M$7:$M$107=$M98), --('Evidence střelců a nástřel'!$Q98 &lt; 'Evidence střelců a nástřel'!$Q$7:$Q$107)), "")</f>
        <v/>
      </c>
      <c r="O98" s="16" t="str">
        <f t="shared" si="7"/>
        <v/>
      </c>
      <c r="P98" s="16" t="str">
        <f>IF($A98&lt;&gt;"", IF(ISNA(VLOOKUP($T98,Nastavení!$B$10:$D$22,3,FALSE)),$O98,  $O98 + VLOOKUP('Evidence střelců a nástřel'!$C98,Nastavení!$B$10:$D$22,3,FALSE)), "")</f>
        <v/>
      </c>
      <c r="Q98" s="16" t="str">
        <f>IF($A98 &lt;&gt;"", COUNTIF($P$7:$P98, $P98) -1, "")</f>
        <v/>
      </c>
      <c r="R98" s="16" t="str">
        <f t="shared" si="6"/>
        <v/>
      </c>
      <c r="S98" s="16" t="str">
        <f>IF($A98&lt;&gt;"",  SUMPRODUCT(--('Evidence střelců a nástřel'!$A$7:$A$107&lt;&gt;""),--($T$7:$T$107&lt;&gt;"MZ"),--($T$7:$T$107=$T98),--('Evidence střelců a nástřel'!$S$7:$S$107='Evidence střelců a nástřel'!$S98)),"")</f>
        <v/>
      </c>
      <c r="T98" s="16" t="str">
        <f>IF( $A98&lt;&gt;"",IF(Nastavení!$B$4="NE", 'Evidence střelců a nástřel'!$C98,""),"")</f>
        <v/>
      </c>
      <c r="U98" s="16" t="str">
        <f>IF($A98&lt;&gt;"", IF(OR('Evidence střelců a nástřel'!$P98="",Nastavení!$B$5="ANO"),1,0),"")</f>
        <v/>
      </c>
    </row>
    <row r="99" spans="1:21">
      <c r="A99" s="16" t="str">
        <f>'Evidence střelců a nástřel'!$A99</f>
        <v/>
      </c>
      <c r="B99" s="16" t="str">
        <f>IF($A99&lt;&gt;"", SUM('Evidence střelců a nástřel'!$F99:$O99)  +  IF(Nastavení!$B$5 = "NE", 'Evidence střelců a nástřel'!$P99, 0),"")</f>
        <v/>
      </c>
      <c r="C99" s="16" t="str">
        <f t="shared" si="5"/>
        <v/>
      </c>
      <c r="D99" s="16" t="str">
        <f>IF($A99&lt;&gt;"", SUMPRODUCT(--($U$7:$U$107=1), --($T$7:$T$107=$T99), --($C99=$C$7:$C$107), --('Evidence střelců a nástřel'!$O99 &lt; 'Evidence střelců a nástřel'!$O$7:$O$107)), "")</f>
        <v/>
      </c>
      <c r="E99" s="16" t="str">
        <f>IF($A99&lt;&gt;"",SUMPRODUCT(--($U$7:$U$107=1),--($T$7:$T$107=$T99),  --($C99=$C$7:$C$107), --($D99=$D$7:$D$107),--('Evidence střelců a nástřel'!$N99 &lt; 'Evidence střelců a nástřel'!$N$7:$N$107)),"")</f>
        <v/>
      </c>
      <c r="F99" s="16" t="str">
        <f>IF($A99&lt;&gt;"",SUMPRODUCT(--($U$7:$U$107=1),--($T$7:$T$107=$T99), --($C99=$C$7:$C$107), --($D99=$D$7:$D$107),  --($E99=$E$7:$E$107), --('Evidence střelců a nástřel'!$M99 &lt; 'Evidence střelců a nástřel'!$M$7:$M$107)),"")</f>
        <v/>
      </c>
      <c r="G99" s="16" t="str">
        <f>IF($A99&lt;&gt;"",SUMPRODUCT(--($U$7:$U$107=1),--($T$7:$T$107=$T99), --($C99=$C$7:$C$107), --($D99=$D$7:$D$107),  --($E99=$E$7:$E$107),--($F99=$F$7:$F$107), --('Evidence střelců a nástřel'!$L99 &lt; 'Evidence střelců a nástřel'!$L$7:$L$107)),"")</f>
        <v/>
      </c>
      <c r="H99" s="16" t="str">
        <f>IF($A99&lt;&gt;"",SUMPRODUCT(--($U$7:$U$107=1),--($T$7:$T$107=$T99), --($C99=$C$7:$C$107), --($D99=$D$7:$D$107),  --($E99=$E$7:$E$107), --($F99=$F$7:$F$107), --($G99=$G$7:$G$107), --('Evidence střelců a nástřel'!$K99 &lt; 'Evidence střelců a nástřel'!$K$7:$K$107)),"")</f>
        <v/>
      </c>
      <c r="I99" s="16" t="str">
        <f>IF($A99&lt;&gt;"",SUMPRODUCT(--($U$7:$U$107=1),--($T$7:$T$107=$T99),  --($C99=$C$7:$C$107), --($D99=$D$7:$D$107),  --($E99=$E$7:$E$107), --($F99=$F$7:$F$107), --($G99=$G$7:$G$107),  --($H99=$H$7:$H$107), --('Evidence střelců a nástřel'!$J99 &lt; 'Evidence střelců a nástřel'!$J$7:$J$107)),"")</f>
        <v/>
      </c>
      <c r="J99" s="16" t="str">
        <f>IF($A99&lt;&gt;"",SUMPRODUCT(--($U$7:$U$107=1),--($T$7:$T$107=$T99),   --($C99=$C$7:$C$107), --($D99=$D$7:$D$107),  --($E99=$E$7:$E$107), --($F99=$F$7:$F$107), --($G99=$G$7:$G$107),  --($H99=$H$7:$H$107), --($I99=$I$7:$I$107), --('Evidence střelců a nástřel'!$I99 &lt; 'Evidence střelců a nástřel'!$I$7:$I$107)),"")</f>
        <v/>
      </c>
      <c r="K99" s="16" t="str">
        <f>IF($A99&lt;&gt;"",SUMPRODUCT(--($U$7:$U$107=1),--($T$7:$T$107=$T99),  --($C99=$C$7:$C$107), --($D99=$D$7:$D$107),  --($E99=$E$7:$E$107), --($F99=$F$7:$F$107), --($G99=$G$7:$G$107),  --($H99=$H$7:$H$107), --($I99=$I$7:$I$107), --($J99=$J$7:$J$107), --('Evidence střelců a nástřel'!$H99 &lt; 'Evidence střelců a nástřel'!$H$7:$H$107)),"")</f>
        <v/>
      </c>
      <c r="L99" s="16" t="str">
        <f>IF($A99&lt;&gt;"",SUMPRODUCT(--($U$7:$U$107=1),--($T$7:$T$107=$T99),   --($C99=$C$7:$C$107), --($D99=$D$7:$D$107),  --($E99=$E$7:$E$107), --($F99=$F$7:$F$107), --($G99=$G$7:$G$107),  --($H99=$H$7:$H$107), --($I99=$I$7:$I$107), --($J99=$J$7:$J$107), --($K99=$K$7:$K$107), --('Evidence střelců a nástřel'!$G99 &lt; 'Evidence střelců a nástřel'!$G$7:$G$107)),"")</f>
        <v/>
      </c>
      <c r="M99" s="16" t="str">
        <f>IF($A99&lt;&gt;"",IF(AND(U99=0,Nastavení!$B$5="NE"), 1+SUMPRODUCT(--($A$7:$A$107&lt;&gt;""),--(T$7:$T$107=$T99), --($B99 &lt; $B$7:$B$107)), SUM($C99:$L99)),"")</f>
        <v/>
      </c>
      <c r="N99" s="16" t="str">
        <f>IF($A99&lt;&gt;"", SUMPRODUCT(--($T$7:$T$107=$T99),--($M$7:$M$107=$M99), --('Evidence střelců a nástřel'!$Q99 &lt; 'Evidence střelců a nástřel'!$Q$7:$Q$107)), "")</f>
        <v/>
      </c>
      <c r="O99" s="16" t="str">
        <f t="shared" si="7"/>
        <v/>
      </c>
      <c r="P99" s="16" t="str">
        <f>IF($A99&lt;&gt;"", IF(ISNA(VLOOKUP($T99,Nastavení!$B$10:$D$22,3,FALSE)),$O99,  $O99 + VLOOKUP('Evidence střelců a nástřel'!$C99,Nastavení!$B$10:$D$22,3,FALSE)), "")</f>
        <v/>
      </c>
      <c r="Q99" s="16" t="str">
        <f>IF($A99 &lt;&gt;"", COUNTIF($P$7:$P99, $P99) -1, "")</f>
        <v/>
      </c>
      <c r="R99" s="16" t="str">
        <f t="shared" si="6"/>
        <v/>
      </c>
      <c r="S99" s="16" t="str">
        <f>IF($A99&lt;&gt;"",  SUMPRODUCT(--('Evidence střelců a nástřel'!$A$7:$A$107&lt;&gt;""),--($T$7:$T$107&lt;&gt;"MZ"),--($T$7:$T$107=$T99),--('Evidence střelců a nástřel'!$S$7:$S$107='Evidence střelců a nástřel'!$S99)),"")</f>
        <v/>
      </c>
      <c r="T99" s="16" t="str">
        <f>IF( $A99&lt;&gt;"",IF(Nastavení!$B$4="NE", 'Evidence střelců a nástřel'!$C99,""),"")</f>
        <v/>
      </c>
      <c r="U99" s="16" t="str">
        <f>IF($A99&lt;&gt;"", IF(OR('Evidence střelců a nástřel'!$P99="",Nastavení!$B$5="ANO"),1,0),"")</f>
        <v/>
      </c>
    </row>
    <row r="100" spans="1:21">
      <c r="A100" s="16" t="str">
        <f>'Evidence střelců a nástřel'!$A100</f>
        <v/>
      </c>
      <c r="B100" s="16" t="str">
        <f>IF($A100&lt;&gt;"", SUM('Evidence střelců a nástřel'!$F100:$O100)  +  IF(Nastavení!$B$5 = "NE", 'Evidence střelců a nástřel'!$P100, 0),"")</f>
        <v/>
      </c>
      <c r="C100" s="16" t="str">
        <f t="shared" si="5"/>
        <v/>
      </c>
      <c r="D100" s="16" t="str">
        <f>IF($A100&lt;&gt;"", SUMPRODUCT(--($U$7:$U$107=1), --($T$7:$T$107=$T100), --($C100=$C$7:$C$107), --('Evidence střelců a nástřel'!$O100 &lt; 'Evidence střelců a nástřel'!$O$7:$O$107)), "")</f>
        <v/>
      </c>
      <c r="E100" s="16" t="str">
        <f>IF($A100&lt;&gt;"",SUMPRODUCT(--($U$7:$U$107=1),--($T$7:$T$107=$T100),  --($C100=$C$7:$C$107), --($D100=$D$7:$D$107),--('Evidence střelců a nástřel'!$N100 &lt; 'Evidence střelců a nástřel'!$N$7:$N$107)),"")</f>
        <v/>
      </c>
      <c r="F100" s="16" t="str">
        <f>IF($A100&lt;&gt;"",SUMPRODUCT(--($U$7:$U$107=1),--($T$7:$T$107=$T100), --($C100=$C$7:$C$107), --($D100=$D$7:$D$107),  --($E100=$E$7:$E$107), --('Evidence střelců a nástřel'!$M100 &lt; 'Evidence střelců a nástřel'!$M$7:$M$107)),"")</f>
        <v/>
      </c>
      <c r="G100" s="16" t="str">
        <f>IF($A100&lt;&gt;"",SUMPRODUCT(--($U$7:$U$107=1),--($T$7:$T$107=$T100), --($C100=$C$7:$C$107), --($D100=$D$7:$D$107),  --($E100=$E$7:$E$107),--($F100=$F$7:$F$107), --('Evidence střelců a nástřel'!$L100 &lt; 'Evidence střelců a nástřel'!$L$7:$L$107)),"")</f>
        <v/>
      </c>
      <c r="H100" s="16" t="str">
        <f>IF($A100&lt;&gt;"",SUMPRODUCT(--($U$7:$U$107=1),--($T$7:$T$107=$T100), --($C100=$C$7:$C$107), --($D100=$D$7:$D$107),  --($E100=$E$7:$E$107), --($F100=$F$7:$F$107), --($G100=$G$7:$G$107), --('Evidence střelců a nástřel'!$K100 &lt; 'Evidence střelců a nástřel'!$K$7:$K$107)),"")</f>
        <v/>
      </c>
      <c r="I100" s="16" t="str">
        <f>IF($A100&lt;&gt;"",SUMPRODUCT(--($U$7:$U$107=1),--($T$7:$T$107=$T100),  --($C100=$C$7:$C$107), --($D100=$D$7:$D$107),  --($E100=$E$7:$E$107), --($F100=$F$7:$F$107), --($G100=$G$7:$G$107),  --($H100=$H$7:$H$107), --('Evidence střelců a nástřel'!$J100 &lt; 'Evidence střelců a nástřel'!$J$7:$J$107)),"")</f>
        <v/>
      </c>
      <c r="J100" s="16" t="str">
        <f>IF($A100&lt;&gt;"",SUMPRODUCT(--($U$7:$U$107=1),--($T$7:$T$107=$T100),   --($C100=$C$7:$C$107), --($D100=$D$7:$D$107),  --($E100=$E$7:$E$107), --($F100=$F$7:$F$107), --($G100=$G$7:$G$107),  --($H100=$H$7:$H$107), --($I100=$I$7:$I$107), --('Evidence střelců a nástřel'!$I100 &lt; 'Evidence střelců a nástřel'!$I$7:$I$107)),"")</f>
        <v/>
      </c>
      <c r="K100" s="16" t="str">
        <f>IF($A100&lt;&gt;"",SUMPRODUCT(--($U$7:$U$107=1),--($T$7:$T$107=$T100),  --($C100=$C$7:$C$107), --($D100=$D$7:$D$107),  --($E100=$E$7:$E$107), --($F100=$F$7:$F$107), --($G100=$G$7:$G$107),  --($H100=$H$7:$H$107), --($I100=$I$7:$I$107), --($J100=$J$7:$J$107), --('Evidence střelců a nástřel'!$H100 &lt; 'Evidence střelců a nástřel'!$H$7:$H$107)),"")</f>
        <v/>
      </c>
      <c r="L100" s="16" t="str">
        <f>IF($A100&lt;&gt;"",SUMPRODUCT(--($U$7:$U$107=1),--($T$7:$T$107=$T100),   --($C100=$C$7:$C$107), --($D100=$D$7:$D$107),  --($E100=$E$7:$E$107), --($F100=$F$7:$F$107), --($G100=$G$7:$G$107),  --($H100=$H$7:$H$107), --($I100=$I$7:$I$107), --($J100=$J$7:$J$107), --($K100=$K$7:$K$107), --('Evidence střelců a nástřel'!$G100 &lt; 'Evidence střelců a nástřel'!$G$7:$G$107)),"")</f>
        <v/>
      </c>
      <c r="M100" s="16" t="str">
        <f>IF($A100&lt;&gt;"",IF(AND(U100=0,Nastavení!$B$5="NE"), 1+SUMPRODUCT(--($A$7:$A$107&lt;&gt;""),--(T$7:$T$107=$T100), --($B100 &lt; $B$7:$B$107)), SUM($C100:$L100)),"")</f>
        <v/>
      </c>
      <c r="N100" s="16" t="str">
        <f>IF($A100&lt;&gt;"", SUMPRODUCT(--($T$7:$T$107=$T100),--($M$7:$M$107=$M100), --('Evidence střelců a nástřel'!$Q100 &lt; 'Evidence střelců a nástřel'!$Q$7:$Q$107)), "")</f>
        <v/>
      </c>
      <c r="O100" s="16" t="str">
        <f t="shared" si="7"/>
        <v/>
      </c>
      <c r="P100" s="16" t="str">
        <f>IF($A100&lt;&gt;"", IF(ISNA(VLOOKUP($T100,Nastavení!$B$10:$D$22,3,FALSE)),$O100,  $O100 + VLOOKUP('Evidence střelců a nástřel'!$C100,Nastavení!$B$10:$D$22,3,FALSE)), "")</f>
        <v/>
      </c>
      <c r="Q100" s="16" t="str">
        <f>IF($A100 &lt;&gt;"", COUNTIF($P$7:$P100, $P100) -1, "")</f>
        <v/>
      </c>
      <c r="R100" s="16" t="str">
        <f t="shared" si="6"/>
        <v/>
      </c>
      <c r="S100" s="16" t="str">
        <f>IF($A100&lt;&gt;"",  SUMPRODUCT(--('Evidence střelců a nástřel'!$A$7:$A$107&lt;&gt;""),--($T$7:$T$107&lt;&gt;"MZ"),--($T$7:$T$107=$T100),--('Evidence střelců a nástřel'!$S$7:$S$107='Evidence střelců a nástřel'!$S100)),"")</f>
        <v/>
      </c>
      <c r="T100" s="16" t="str">
        <f>IF( $A100&lt;&gt;"",IF(Nastavení!$B$4="NE", 'Evidence střelců a nástřel'!$C100,""),"")</f>
        <v/>
      </c>
      <c r="U100" s="16" t="str">
        <f>IF($A100&lt;&gt;"", IF(OR('Evidence střelců a nástřel'!$P100="",Nastavení!$B$5="ANO"),1,0),"")</f>
        <v/>
      </c>
    </row>
    <row r="101" spans="1:21">
      <c r="A101" s="16" t="str">
        <f>'Evidence střelců a nástřel'!$A101</f>
        <v/>
      </c>
      <c r="B101" s="16" t="str">
        <f>IF($A101&lt;&gt;"", SUM('Evidence střelců a nástřel'!$F101:$O101)  +  IF(Nastavení!$B$5 = "NE", 'Evidence střelců a nástřel'!$P101, 0),"")</f>
        <v/>
      </c>
      <c r="C101" s="16" t="str">
        <f t="shared" si="5"/>
        <v/>
      </c>
      <c r="D101" s="16" t="str">
        <f>IF($A101&lt;&gt;"", SUMPRODUCT(--($U$7:$U$107=1), --($T$7:$T$107=$T101), --($C101=$C$7:$C$107), --('Evidence střelců a nástřel'!$O101 &lt; 'Evidence střelců a nástřel'!$O$7:$O$107)), "")</f>
        <v/>
      </c>
      <c r="E101" s="16" t="str">
        <f>IF($A101&lt;&gt;"",SUMPRODUCT(--($U$7:$U$107=1),--($T$7:$T$107=$T101),  --($C101=$C$7:$C$107), --($D101=$D$7:$D$107),--('Evidence střelců a nástřel'!$N101 &lt; 'Evidence střelců a nástřel'!$N$7:$N$107)),"")</f>
        <v/>
      </c>
      <c r="F101" s="16" t="str">
        <f>IF($A101&lt;&gt;"",SUMPRODUCT(--($U$7:$U$107=1),--($T$7:$T$107=$T101), --($C101=$C$7:$C$107), --($D101=$D$7:$D$107),  --($E101=$E$7:$E$107), --('Evidence střelců a nástřel'!$M101 &lt; 'Evidence střelců a nástřel'!$M$7:$M$107)),"")</f>
        <v/>
      </c>
      <c r="G101" s="16" t="str">
        <f>IF($A101&lt;&gt;"",SUMPRODUCT(--($U$7:$U$107=1),--($T$7:$T$107=$T101), --($C101=$C$7:$C$107), --($D101=$D$7:$D$107),  --($E101=$E$7:$E$107),--($F101=$F$7:$F$107), --('Evidence střelců a nástřel'!$L101 &lt; 'Evidence střelců a nástřel'!$L$7:$L$107)),"")</f>
        <v/>
      </c>
      <c r="H101" s="16" t="str">
        <f>IF($A101&lt;&gt;"",SUMPRODUCT(--($U$7:$U$107=1),--($T$7:$T$107=$T101), --($C101=$C$7:$C$107), --($D101=$D$7:$D$107),  --($E101=$E$7:$E$107), --($F101=$F$7:$F$107), --($G101=$G$7:$G$107), --('Evidence střelců a nástřel'!$K101 &lt; 'Evidence střelců a nástřel'!$K$7:$K$107)),"")</f>
        <v/>
      </c>
      <c r="I101" s="16" t="str">
        <f>IF($A101&lt;&gt;"",SUMPRODUCT(--($U$7:$U$107=1),--($T$7:$T$107=$T101),  --($C101=$C$7:$C$107), --($D101=$D$7:$D$107),  --($E101=$E$7:$E$107), --($F101=$F$7:$F$107), --($G101=$G$7:$G$107),  --($H101=$H$7:$H$107), --('Evidence střelců a nástřel'!$J101 &lt; 'Evidence střelců a nástřel'!$J$7:$J$107)),"")</f>
        <v/>
      </c>
      <c r="J101" s="16" t="str">
        <f>IF($A101&lt;&gt;"",SUMPRODUCT(--($U$7:$U$107=1),--($T$7:$T$107=$T101),   --($C101=$C$7:$C$107), --($D101=$D$7:$D$107),  --($E101=$E$7:$E$107), --($F101=$F$7:$F$107), --($G101=$G$7:$G$107),  --($H101=$H$7:$H$107), --($I101=$I$7:$I$107), --('Evidence střelců a nástřel'!$I101 &lt; 'Evidence střelců a nástřel'!$I$7:$I$107)),"")</f>
        <v/>
      </c>
      <c r="K101" s="16" t="str">
        <f>IF($A101&lt;&gt;"",SUMPRODUCT(--($U$7:$U$107=1),--($T$7:$T$107=$T101),  --($C101=$C$7:$C$107), --($D101=$D$7:$D$107),  --($E101=$E$7:$E$107), --($F101=$F$7:$F$107), --($G101=$G$7:$G$107),  --($H101=$H$7:$H$107), --($I101=$I$7:$I$107), --($J101=$J$7:$J$107), --('Evidence střelců a nástřel'!$H101 &lt; 'Evidence střelců a nástřel'!$H$7:$H$107)),"")</f>
        <v/>
      </c>
      <c r="L101" s="16" t="str">
        <f>IF($A101&lt;&gt;"",SUMPRODUCT(--($U$7:$U$107=1),--($T$7:$T$107=$T101),   --($C101=$C$7:$C$107), --($D101=$D$7:$D$107),  --($E101=$E$7:$E$107), --($F101=$F$7:$F$107), --($G101=$G$7:$G$107),  --($H101=$H$7:$H$107), --($I101=$I$7:$I$107), --($J101=$J$7:$J$107), --($K101=$K$7:$K$107), --('Evidence střelců a nástřel'!$G101 &lt; 'Evidence střelců a nástřel'!$G$7:$G$107)),"")</f>
        <v/>
      </c>
      <c r="M101" s="16" t="str">
        <f>IF($A101&lt;&gt;"",IF(AND(U101=0,Nastavení!$B$5="NE"), 1+SUMPRODUCT(--($A$7:$A$107&lt;&gt;""),--(T$7:$T$107=$T101), --($B101 &lt; $B$7:$B$107)), SUM($C101:$L101)),"")</f>
        <v/>
      </c>
      <c r="N101" s="16" t="str">
        <f>IF($A101&lt;&gt;"", SUMPRODUCT(--($T$7:$T$107=$T101),--($M$7:$M$107=$M101), --('Evidence střelců a nástřel'!$Q101 &lt; 'Evidence střelců a nástřel'!$Q$7:$Q$107)), "")</f>
        <v/>
      </c>
      <c r="O101" s="16" t="str">
        <f t="shared" si="7"/>
        <v/>
      </c>
      <c r="P101" s="16" t="str">
        <f>IF($A101&lt;&gt;"", IF(ISNA(VLOOKUP($T101,Nastavení!$B$10:$D$22,3,FALSE)),$O101,  $O101 + VLOOKUP('Evidence střelců a nástřel'!$C101,Nastavení!$B$10:$D$22,3,FALSE)), "")</f>
        <v/>
      </c>
      <c r="Q101" s="16" t="str">
        <f>IF($A101 &lt;&gt;"", COUNTIF($P$7:$P101, $P101) -1, "")</f>
        <v/>
      </c>
      <c r="R101" s="16" t="str">
        <f t="shared" si="6"/>
        <v/>
      </c>
      <c r="S101" s="16" t="str">
        <f>IF($A101&lt;&gt;"",  SUMPRODUCT(--('Evidence střelců a nástřel'!$A$7:$A$107&lt;&gt;""),--($T$7:$T$107&lt;&gt;"MZ"),--($T$7:$T$107=$T101),--('Evidence střelců a nástřel'!$S$7:$S$107='Evidence střelců a nástřel'!$S101)),"")</f>
        <v/>
      </c>
      <c r="T101" s="16" t="str">
        <f>IF( $A101&lt;&gt;"",IF(Nastavení!$B$4="NE", 'Evidence střelců a nástřel'!$C101,""),"")</f>
        <v/>
      </c>
      <c r="U101" s="16" t="str">
        <f>IF($A101&lt;&gt;"", IF(OR('Evidence střelců a nástřel'!$P101="",Nastavení!$B$5="ANO"),1,0),"")</f>
        <v/>
      </c>
    </row>
    <row r="102" spans="1:21">
      <c r="A102" s="16" t="str">
        <f>'Evidence střelců a nástřel'!$A102</f>
        <v/>
      </c>
      <c r="B102" s="16" t="str">
        <f>IF($A102&lt;&gt;"", SUM('Evidence střelců a nástřel'!$F102:$O102)  +  IF(Nastavení!$B$5 = "NE", 'Evidence střelců a nástřel'!$P102, 0),"")</f>
        <v/>
      </c>
      <c r="C102" s="16" t="str">
        <f t="shared" si="5"/>
        <v/>
      </c>
      <c r="D102" s="16" t="str">
        <f>IF($A102&lt;&gt;"", SUMPRODUCT(--($U$7:$U$107=1), --($T$7:$T$107=$T102), --($C102=$C$7:$C$107), --('Evidence střelců a nástřel'!$O102 &lt; 'Evidence střelců a nástřel'!$O$7:$O$107)), "")</f>
        <v/>
      </c>
      <c r="E102" s="16" t="str">
        <f>IF($A102&lt;&gt;"",SUMPRODUCT(--($U$7:$U$107=1),--($T$7:$T$107=$T102),  --($C102=$C$7:$C$107), --($D102=$D$7:$D$107),--('Evidence střelců a nástřel'!$N102 &lt; 'Evidence střelců a nástřel'!$N$7:$N$107)),"")</f>
        <v/>
      </c>
      <c r="F102" s="16" t="str">
        <f>IF($A102&lt;&gt;"",SUMPRODUCT(--($U$7:$U$107=1),--($T$7:$T$107=$T102), --($C102=$C$7:$C$107), --($D102=$D$7:$D$107),  --($E102=$E$7:$E$107), --('Evidence střelců a nástřel'!$M102 &lt; 'Evidence střelců a nástřel'!$M$7:$M$107)),"")</f>
        <v/>
      </c>
      <c r="G102" s="16" t="str">
        <f>IF($A102&lt;&gt;"",SUMPRODUCT(--($U$7:$U$107=1),--($T$7:$T$107=$T102), --($C102=$C$7:$C$107), --($D102=$D$7:$D$107),  --($E102=$E$7:$E$107),--($F102=$F$7:$F$107), --('Evidence střelců a nástřel'!$L102 &lt; 'Evidence střelců a nástřel'!$L$7:$L$107)),"")</f>
        <v/>
      </c>
      <c r="H102" s="16" t="str">
        <f>IF($A102&lt;&gt;"",SUMPRODUCT(--($U$7:$U$107=1),--($T$7:$T$107=$T102), --($C102=$C$7:$C$107), --($D102=$D$7:$D$107),  --($E102=$E$7:$E$107), --($F102=$F$7:$F$107), --($G102=$G$7:$G$107), --('Evidence střelců a nástřel'!$K102 &lt; 'Evidence střelců a nástřel'!$K$7:$K$107)),"")</f>
        <v/>
      </c>
      <c r="I102" s="16" t="str">
        <f>IF($A102&lt;&gt;"",SUMPRODUCT(--($U$7:$U$107=1),--($T$7:$T$107=$T102),  --($C102=$C$7:$C$107), --($D102=$D$7:$D$107),  --($E102=$E$7:$E$107), --($F102=$F$7:$F$107), --($G102=$G$7:$G$107),  --($H102=$H$7:$H$107), --('Evidence střelců a nástřel'!$J102 &lt; 'Evidence střelců a nástřel'!$J$7:$J$107)),"")</f>
        <v/>
      </c>
      <c r="J102" s="16" t="str">
        <f>IF($A102&lt;&gt;"",SUMPRODUCT(--($U$7:$U$107=1),--($T$7:$T$107=$T102),   --($C102=$C$7:$C$107), --($D102=$D$7:$D$107),  --($E102=$E$7:$E$107), --($F102=$F$7:$F$107), --($G102=$G$7:$G$107),  --($H102=$H$7:$H$107), --($I102=$I$7:$I$107), --('Evidence střelců a nástřel'!$I102 &lt; 'Evidence střelců a nástřel'!$I$7:$I$107)),"")</f>
        <v/>
      </c>
      <c r="K102" s="16" t="str">
        <f>IF($A102&lt;&gt;"",SUMPRODUCT(--($U$7:$U$107=1),--($T$7:$T$107=$T102),  --($C102=$C$7:$C$107), --($D102=$D$7:$D$107),  --($E102=$E$7:$E$107), --($F102=$F$7:$F$107), --($G102=$G$7:$G$107),  --($H102=$H$7:$H$107), --($I102=$I$7:$I$107), --($J102=$J$7:$J$107), --('Evidence střelců a nástřel'!$H102 &lt; 'Evidence střelců a nástřel'!$H$7:$H$107)),"")</f>
        <v/>
      </c>
      <c r="L102" s="16" t="str">
        <f>IF($A102&lt;&gt;"",SUMPRODUCT(--($U$7:$U$107=1),--($T$7:$T$107=$T102),   --($C102=$C$7:$C$107), --($D102=$D$7:$D$107),  --($E102=$E$7:$E$107), --($F102=$F$7:$F$107), --($G102=$G$7:$G$107),  --($H102=$H$7:$H$107), --($I102=$I$7:$I$107), --($J102=$J$7:$J$107), --($K102=$K$7:$K$107), --('Evidence střelců a nástřel'!$G102 &lt; 'Evidence střelců a nástřel'!$G$7:$G$107)),"")</f>
        <v/>
      </c>
      <c r="M102" s="16" t="str">
        <f>IF($A102&lt;&gt;"",IF(AND(U102=0,Nastavení!$B$5="NE"), 1+SUMPRODUCT(--($A$7:$A$107&lt;&gt;""),--(T$7:$T$107=$T102), --($B102 &lt; $B$7:$B$107)), SUM($C102:$L102)),"")</f>
        <v/>
      </c>
      <c r="N102" s="16" t="str">
        <f>IF($A102&lt;&gt;"", SUMPRODUCT(--($T$7:$T$107=$T102),--($M$7:$M$107=$M102), --('Evidence střelců a nástřel'!$Q102 &lt; 'Evidence střelců a nástřel'!$Q$7:$Q$107)), "")</f>
        <v/>
      </c>
      <c r="O102" s="16" t="str">
        <f t="shared" si="7"/>
        <v/>
      </c>
      <c r="P102" s="16" t="str">
        <f>IF($A102&lt;&gt;"", IF(ISNA(VLOOKUP($T102,Nastavení!$B$10:$D$22,3,FALSE)),$O102,  $O102 + VLOOKUP('Evidence střelců a nástřel'!$C102,Nastavení!$B$10:$D$22,3,FALSE)), "")</f>
        <v/>
      </c>
      <c r="Q102" s="16" t="str">
        <f>IF($A102 &lt;&gt;"", COUNTIF($P$7:$P102, $P102) -1, "")</f>
        <v/>
      </c>
      <c r="R102" s="16" t="str">
        <f t="shared" si="6"/>
        <v/>
      </c>
      <c r="S102" s="16" t="str">
        <f>IF($A102&lt;&gt;"",  SUMPRODUCT(--('Evidence střelců a nástřel'!$A$7:$A$107&lt;&gt;""),--($T$7:$T$107&lt;&gt;"MZ"),--($T$7:$T$107=$T102),--('Evidence střelců a nástřel'!$S$7:$S$107='Evidence střelců a nástřel'!$S102)),"")</f>
        <v/>
      </c>
      <c r="T102" s="16" t="str">
        <f>IF( $A102&lt;&gt;"",IF(Nastavení!$B$4="NE", 'Evidence střelců a nástřel'!$C102,""),"")</f>
        <v/>
      </c>
      <c r="U102" s="16" t="str">
        <f>IF($A102&lt;&gt;"", IF(OR('Evidence střelců a nástřel'!$P102="",Nastavení!$B$5="ANO"),1,0),"")</f>
        <v/>
      </c>
    </row>
    <row r="103" spans="1:21">
      <c r="A103" s="16" t="str">
        <f>'Evidence střelců a nástřel'!$A103</f>
        <v/>
      </c>
      <c r="B103" s="16" t="str">
        <f>IF($A103&lt;&gt;"", SUM('Evidence střelců a nástřel'!$F103:$O103)  +  IF(Nastavení!$B$5 = "NE", 'Evidence střelců a nástřel'!$P103, 0),"")</f>
        <v/>
      </c>
      <c r="C103" s="16" t="str">
        <f t="shared" si="5"/>
        <v/>
      </c>
      <c r="D103" s="16" t="str">
        <f>IF($A103&lt;&gt;"", SUMPRODUCT(--($U$7:$U$107=1), --($T$7:$T$107=$T103), --($C103=$C$7:$C$107), --('Evidence střelců a nástřel'!$O103 &lt; 'Evidence střelců a nástřel'!$O$7:$O$107)), "")</f>
        <v/>
      </c>
      <c r="E103" s="16" t="str">
        <f>IF($A103&lt;&gt;"",SUMPRODUCT(--($U$7:$U$107=1),--($T$7:$T$107=$T103),  --($C103=$C$7:$C$107), --($D103=$D$7:$D$107),--('Evidence střelců a nástřel'!$N103 &lt; 'Evidence střelců a nástřel'!$N$7:$N$107)),"")</f>
        <v/>
      </c>
      <c r="F103" s="16" t="str">
        <f>IF($A103&lt;&gt;"",SUMPRODUCT(--($U$7:$U$107=1),--($T$7:$T$107=$T103), --($C103=$C$7:$C$107), --($D103=$D$7:$D$107),  --($E103=$E$7:$E$107), --('Evidence střelců a nástřel'!$M103 &lt; 'Evidence střelců a nástřel'!$M$7:$M$107)),"")</f>
        <v/>
      </c>
      <c r="G103" s="16" t="str">
        <f>IF($A103&lt;&gt;"",SUMPRODUCT(--($U$7:$U$107=1),--($T$7:$T$107=$T103), --($C103=$C$7:$C$107), --($D103=$D$7:$D$107),  --($E103=$E$7:$E$107),--($F103=$F$7:$F$107), --('Evidence střelců a nástřel'!$L103 &lt; 'Evidence střelců a nástřel'!$L$7:$L$107)),"")</f>
        <v/>
      </c>
      <c r="H103" s="16" t="str">
        <f>IF($A103&lt;&gt;"",SUMPRODUCT(--($U$7:$U$107=1),--($T$7:$T$107=$T103), --($C103=$C$7:$C$107), --($D103=$D$7:$D$107),  --($E103=$E$7:$E$107), --($F103=$F$7:$F$107), --($G103=$G$7:$G$107), --('Evidence střelců a nástřel'!$K103 &lt; 'Evidence střelců a nástřel'!$K$7:$K$107)),"")</f>
        <v/>
      </c>
      <c r="I103" s="16" t="str">
        <f>IF($A103&lt;&gt;"",SUMPRODUCT(--($U$7:$U$107=1),--($T$7:$T$107=$T103),  --($C103=$C$7:$C$107), --($D103=$D$7:$D$107),  --($E103=$E$7:$E$107), --($F103=$F$7:$F$107), --($G103=$G$7:$G$107),  --($H103=$H$7:$H$107), --('Evidence střelců a nástřel'!$J103 &lt; 'Evidence střelců a nástřel'!$J$7:$J$107)),"")</f>
        <v/>
      </c>
      <c r="J103" s="16" t="str">
        <f>IF($A103&lt;&gt;"",SUMPRODUCT(--($U$7:$U$107=1),--($T$7:$T$107=$T103),   --($C103=$C$7:$C$107), --($D103=$D$7:$D$107),  --($E103=$E$7:$E$107), --($F103=$F$7:$F$107), --($G103=$G$7:$G$107),  --($H103=$H$7:$H$107), --($I103=$I$7:$I$107), --('Evidence střelců a nástřel'!$I103 &lt; 'Evidence střelců a nástřel'!$I$7:$I$107)),"")</f>
        <v/>
      </c>
      <c r="K103" s="16" t="str">
        <f>IF($A103&lt;&gt;"",SUMPRODUCT(--($U$7:$U$107=1),--($T$7:$T$107=$T103),  --($C103=$C$7:$C$107), --($D103=$D$7:$D$107),  --($E103=$E$7:$E$107), --($F103=$F$7:$F$107), --($G103=$G$7:$G$107),  --($H103=$H$7:$H$107), --($I103=$I$7:$I$107), --($J103=$J$7:$J$107), --('Evidence střelců a nástřel'!$H103 &lt; 'Evidence střelců a nástřel'!$H$7:$H$107)),"")</f>
        <v/>
      </c>
      <c r="L103" s="16" t="str">
        <f>IF($A103&lt;&gt;"",SUMPRODUCT(--($U$7:$U$107=1),--($T$7:$T$107=$T103),   --($C103=$C$7:$C$107), --($D103=$D$7:$D$107),  --($E103=$E$7:$E$107), --($F103=$F$7:$F$107), --($G103=$G$7:$G$107),  --($H103=$H$7:$H$107), --($I103=$I$7:$I$107), --($J103=$J$7:$J$107), --($K103=$K$7:$K$107), --('Evidence střelců a nástřel'!$G103 &lt; 'Evidence střelců a nástřel'!$G$7:$G$107)),"")</f>
        <v/>
      </c>
      <c r="M103" s="16" t="str">
        <f>IF($A103&lt;&gt;"",IF(AND(U103=0,Nastavení!$B$5="NE"), 1+SUMPRODUCT(--($A$7:$A$107&lt;&gt;""),--(T$7:$T$107=$T103), --($B103 &lt; $B$7:$B$107)), SUM($C103:$L103)),"")</f>
        <v/>
      </c>
      <c r="N103" s="16" t="str">
        <f>IF($A103&lt;&gt;"", SUMPRODUCT(--($T$7:$T$107=$T103),--($M$7:$M$107=$M103), --('Evidence střelců a nástřel'!$Q103 &lt; 'Evidence střelců a nástřel'!$Q$7:$Q$107)), "")</f>
        <v/>
      </c>
      <c r="O103" s="16" t="str">
        <f t="shared" si="7"/>
        <v/>
      </c>
      <c r="P103" s="16" t="str">
        <f>IF($A103&lt;&gt;"", IF(ISNA(VLOOKUP($T103,Nastavení!$B$10:$D$22,3,FALSE)),$O103,  $O103 + VLOOKUP('Evidence střelců a nástřel'!$C103,Nastavení!$B$10:$D$22,3,FALSE)), "")</f>
        <v/>
      </c>
      <c r="Q103" s="16" t="str">
        <f>IF($A103 &lt;&gt;"", COUNTIF($P$7:$P103, $P103) -1, "")</f>
        <v/>
      </c>
      <c r="R103" s="16" t="str">
        <f t="shared" si="6"/>
        <v/>
      </c>
      <c r="S103" s="16" t="str">
        <f>IF($A103&lt;&gt;"",  SUMPRODUCT(--('Evidence střelců a nástřel'!$A$7:$A$107&lt;&gt;""),--($T$7:$T$107&lt;&gt;"MZ"),--($T$7:$T$107=$T103),--('Evidence střelců a nástřel'!$S$7:$S$107='Evidence střelců a nástřel'!$S103)),"")</f>
        <v/>
      </c>
      <c r="T103" s="16" t="str">
        <f>IF( $A103&lt;&gt;"",IF(Nastavení!$B$4="NE", 'Evidence střelců a nástřel'!$C103,""),"")</f>
        <v/>
      </c>
      <c r="U103" s="16" t="str">
        <f>IF($A103&lt;&gt;"", IF(OR('Evidence střelců a nástřel'!$P103="",Nastavení!$B$5="ANO"),1,0),"")</f>
        <v/>
      </c>
    </row>
    <row r="104" spans="1:21">
      <c r="A104" s="16" t="str">
        <f>'Evidence střelců a nástřel'!$A104</f>
        <v/>
      </c>
      <c r="B104" s="16" t="str">
        <f>IF($A104&lt;&gt;"", SUM('Evidence střelců a nástřel'!$F104:$O104)  +  IF(Nastavení!$B$5 = "NE", 'Evidence střelců a nástřel'!$P104, 0),"")</f>
        <v/>
      </c>
      <c r="C104" s="16" t="str">
        <f t="shared" si="5"/>
        <v/>
      </c>
      <c r="D104" s="16" t="str">
        <f>IF($A104&lt;&gt;"", SUMPRODUCT(--($U$7:$U$107=1), --($T$7:$T$107=$T104), --($C104=$C$7:$C$107), --('Evidence střelců a nástřel'!$O104 &lt; 'Evidence střelců a nástřel'!$O$7:$O$107)), "")</f>
        <v/>
      </c>
      <c r="E104" s="16" t="str">
        <f>IF($A104&lt;&gt;"",SUMPRODUCT(--($U$7:$U$107=1),--($T$7:$T$107=$T104),  --($C104=$C$7:$C$107), --($D104=$D$7:$D$107),--('Evidence střelců a nástřel'!$N104 &lt; 'Evidence střelců a nástřel'!$N$7:$N$107)),"")</f>
        <v/>
      </c>
      <c r="F104" s="16" t="str">
        <f>IF($A104&lt;&gt;"",SUMPRODUCT(--($U$7:$U$107=1),--($T$7:$T$107=$T104), --($C104=$C$7:$C$107), --($D104=$D$7:$D$107),  --($E104=$E$7:$E$107), --('Evidence střelců a nástřel'!$M104 &lt; 'Evidence střelců a nástřel'!$M$7:$M$107)),"")</f>
        <v/>
      </c>
      <c r="G104" s="16" t="str">
        <f>IF($A104&lt;&gt;"",SUMPRODUCT(--($U$7:$U$107=1),--($T$7:$T$107=$T104), --($C104=$C$7:$C$107), --($D104=$D$7:$D$107),  --($E104=$E$7:$E$107),--($F104=$F$7:$F$107), --('Evidence střelců a nástřel'!$L104 &lt; 'Evidence střelců a nástřel'!$L$7:$L$107)),"")</f>
        <v/>
      </c>
      <c r="H104" s="16" t="str">
        <f>IF($A104&lt;&gt;"",SUMPRODUCT(--($U$7:$U$107=1),--($T$7:$T$107=$T104), --($C104=$C$7:$C$107), --($D104=$D$7:$D$107),  --($E104=$E$7:$E$107), --($F104=$F$7:$F$107), --($G104=$G$7:$G$107), --('Evidence střelců a nástřel'!$K104 &lt; 'Evidence střelců a nástřel'!$K$7:$K$107)),"")</f>
        <v/>
      </c>
      <c r="I104" s="16" t="str">
        <f>IF($A104&lt;&gt;"",SUMPRODUCT(--($U$7:$U$107=1),--($T$7:$T$107=$T104),  --($C104=$C$7:$C$107), --($D104=$D$7:$D$107),  --($E104=$E$7:$E$107), --($F104=$F$7:$F$107), --($G104=$G$7:$G$107),  --($H104=$H$7:$H$107), --('Evidence střelců a nástřel'!$J104 &lt; 'Evidence střelců a nástřel'!$J$7:$J$107)),"")</f>
        <v/>
      </c>
      <c r="J104" s="16" t="str">
        <f>IF($A104&lt;&gt;"",SUMPRODUCT(--($U$7:$U$107=1),--($T$7:$T$107=$T104),   --($C104=$C$7:$C$107), --($D104=$D$7:$D$107),  --($E104=$E$7:$E$107), --($F104=$F$7:$F$107), --($G104=$G$7:$G$107),  --($H104=$H$7:$H$107), --($I104=$I$7:$I$107), --('Evidence střelců a nástřel'!$I104 &lt; 'Evidence střelců a nástřel'!$I$7:$I$107)),"")</f>
        <v/>
      </c>
      <c r="K104" s="16" t="str">
        <f>IF($A104&lt;&gt;"",SUMPRODUCT(--($U$7:$U$107=1),--($T$7:$T$107=$T104),  --($C104=$C$7:$C$107), --($D104=$D$7:$D$107),  --($E104=$E$7:$E$107), --($F104=$F$7:$F$107), --($G104=$G$7:$G$107),  --($H104=$H$7:$H$107), --($I104=$I$7:$I$107), --($J104=$J$7:$J$107), --('Evidence střelců a nástřel'!$H104 &lt; 'Evidence střelců a nástřel'!$H$7:$H$107)),"")</f>
        <v/>
      </c>
      <c r="L104" s="16" t="str">
        <f>IF($A104&lt;&gt;"",SUMPRODUCT(--($U$7:$U$107=1),--($T$7:$T$107=$T104),   --($C104=$C$7:$C$107), --($D104=$D$7:$D$107),  --($E104=$E$7:$E$107), --($F104=$F$7:$F$107), --($G104=$G$7:$G$107),  --($H104=$H$7:$H$107), --($I104=$I$7:$I$107), --($J104=$J$7:$J$107), --($K104=$K$7:$K$107), --('Evidence střelců a nástřel'!$G104 &lt; 'Evidence střelců a nástřel'!$G$7:$G$107)),"")</f>
        <v/>
      </c>
      <c r="M104" s="16" t="str">
        <f>IF($A104&lt;&gt;"",IF(AND(U104=0,Nastavení!$B$5="NE"), 1+SUMPRODUCT(--($A$7:$A$107&lt;&gt;""),--(T$7:$T$107=$T104), --($B104 &lt; $B$7:$B$107)), SUM($C104:$L104)),"")</f>
        <v/>
      </c>
      <c r="N104" s="16" t="str">
        <f>IF($A104&lt;&gt;"", SUMPRODUCT(--($T$7:$T$107=$T104),--($M$7:$M$107=$M104), --('Evidence střelců a nástřel'!$Q104 &lt; 'Evidence střelců a nástřel'!$Q$7:$Q$107)), "")</f>
        <v/>
      </c>
      <c r="O104" s="16" t="str">
        <f t="shared" si="7"/>
        <v/>
      </c>
      <c r="P104" s="16" t="str">
        <f>IF($A104&lt;&gt;"", IF(ISNA(VLOOKUP($T104,Nastavení!$B$10:$D$22,3,FALSE)),$O104,  $O104 + VLOOKUP('Evidence střelců a nástřel'!$C104,Nastavení!$B$10:$D$22,3,FALSE)), "")</f>
        <v/>
      </c>
      <c r="Q104" s="16" t="str">
        <f>IF($A104 &lt;&gt;"", COUNTIF($P$7:$P104, $P104) -1, "")</f>
        <v/>
      </c>
      <c r="R104" s="16" t="str">
        <f t="shared" si="6"/>
        <v/>
      </c>
      <c r="S104" s="16" t="str">
        <f>IF($A104&lt;&gt;"",  SUMPRODUCT(--('Evidence střelců a nástřel'!$A$7:$A$107&lt;&gt;""),--($T$7:$T$107&lt;&gt;"MZ"),--($T$7:$T$107=$T104),--('Evidence střelců a nástřel'!$S$7:$S$107='Evidence střelců a nástřel'!$S104)),"")</f>
        <v/>
      </c>
      <c r="T104" s="16" t="str">
        <f>IF( $A104&lt;&gt;"",IF(Nastavení!$B$4="NE", 'Evidence střelců a nástřel'!$C104,""),"")</f>
        <v/>
      </c>
      <c r="U104" s="16" t="str">
        <f>IF($A104&lt;&gt;"", IF(OR('Evidence střelců a nástřel'!$P104="",Nastavení!$B$5="ANO"),1,0),"")</f>
        <v/>
      </c>
    </row>
    <row r="105" spans="1:21">
      <c r="A105" s="16" t="str">
        <f>'Evidence střelců a nástřel'!$A105</f>
        <v/>
      </c>
      <c r="B105" s="16" t="str">
        <f>IF($A105&lt;&gt;"", SUM('Evidence střelců a nástřel'!$F105:$O105)  +  IF(Nastavení!$B$5 = "NE", 'Evidence střelců a nástřel'!$P105, 0),"")</f>
        <v/>
      </c>
      <c r="C105" s="16" t="str">
        <f t="shared" si="5"/>
        <v/>
      </c>
      <c r="D105" s="16" t="str">
        <f>IF($A105&lt;&gt;"", SUMPRODUCT(--($U$7:$U$107=1), --($T$7:$T$107=$T105), --($C105=$C$7:$C$107), --('Evidence střelců a nástřel'!$O105 &lt; 'Evidence střelců a nástřel'!$O$7:$O$107)), "")</f>
        <v/>
      </c>
      <c r="E105" s="16" t="str">
        <f>IF($A105&lt;&gt;"",SUMPRODUCT(--($U$7:$U$107=1),--($T$7:$T$107=$T105),  --($C105=$C$7:$C$107), --($D105=$D$7:$D$107),--('Evidence střelců a nástřel'!$N105 &lt; 'Evidence střelců a nástřel'!$N$7:$N$107)),"")</f>
        <v/>
      </c>
      <c r="F105" s="16" t="str">
        <f>IF($A105&lt;&gt;"",SUMPRODUCT(--($U$7:$U$107=1),--($T$7:$T$107=$T105), --($C105=$C$7:$C$107), --($D105=$D$7:$D$107),  --($E105=$E$7:$E$107), --('Evidence střelců a nástřel'!$M105 &lt; 'Evidence střelců a nástřel'!$M$7:$M$107)),"")</f>
        <v/>
      </c>
      <c r="G105" s="16" t="str">
        <f>IF($A105&lt;&gt;"",SUMPRODUCT(--($U$7:$U$107=1),--($T$7:$T$107=$T105), --($C105=$C$7:$C$107), --($D105=$D$7:$D$107),  --($E105=$E$7:$E$107),--($F105=$F$7:$F$107), --('Evidence střelců a nástřel'!$L105 &lt; 'Evidence střelců a nástřel'!$L$7:$L$107)),"")</f>
        <v/>
      </c>
      <c r="H105" s="16" t="str">
        <f>IF($A105&lt;&gt;"",SUMPRODUCT(--($U$7:$U$107=1),--($T$7:$T$107=$T105), --($C105=$C$7:$C$107), --($D105=$D$7:$D$107),  --($E105=$E$7:$E$107), --($F105=$F$7:$F$107), --($G105=$G$7:$G$107), --('Evidence střelců a nástřel'!$K105 &lt; 'Evidence střelců a nástřel'!$K$7:$K$107)),"")</f>
        <v/>
      </c>
      <c r="I105" s="16" t="str">
        <f>IF($A105&lt;&gt;"",SUMPRODUCT(--($U$7:$U$107=1),--($T$7:$T$107=$T105),  --($C105=$C$7:$C$107), --($D105=$D$7:$D$107),  --($E105=$E$7:$E$107), --($F105=$F$7:$F$107), --($G105=$G$7:$G$107),  --($H105=$H$7:$H$107), --('Evidence střelců a nástřel'!$J105 &lt; 'Evidence střelců a nástřel'!$J$7:$J$107)),"")</f>
        <v/>
      </c>
      <c r="J105" s="16" t="str">
        <f>IF($A105&lt;&gt;"",SUMPRODUCT(--($U$7:$U$107=1),--($T$7:$T$107=$T105),   --($C105=$C$7:$C$107), --($D105=$D$7:$D$107),  --($E105=$E$7:$E$107), --($F105=$F$7:$F$107), --($G105=$G$7:$G$107),  --($H105=$H$7:$H$107), --($I105=$I$7:$I$107), --('Evidence střelců a nástřel'!$I105 &lt; 'Evidence střelců a nástřel'!$I$7:$I$107)),"")</f>
        <v/>
      </c>
      <c r="K105" s="16" t="str">
        <f>IF($A105&lt;&gt;"",SUMPRODUCT(--($U$7:$U$107=1),--($T$7:$T$107=$T105),  --($C105=$C$7:$C$107), --($D105=$D$7:$D$107),  --($E105=$E$7:$E$107), --($F105=$F$7:$F$107), --($G105=$G$7:$G$107),  --($H105=$H$7:$H$107), --($I105=$I$7:$I$107), --($J105=$J$7:$J$107), --('Evidence střelců a nástřel'!$H105 &lt; 'Evidence střelců a nástřel'!$H$7:$H$107)),"")</f>
        <v/>
      </c>
      <c r="L105" s="16" t="str">
        <f>IF($A105&lt;&gt;"",SUMPRODUCT(--($U$7:$U$107=1),--($T$7:$T$107=$T105),   --($C105=$C$7:$C$107), --($D105=$D$7:$D$107),  --($E105=$E$7:$E$107), --($F105=$F$7:$F$107), --($G105=$G$7:$G$107),  --($H105=$H$7:$H$107), --($I105=$I$7:$I$107), --($J105=$J$7:$J$107), --($K105=$K$7:$K$107), --('Evidence střelců a nástřel'!$G105 &lt; 'Evidence střelců a nástřel'!$G$7:$G$107)),"")</f>
        <v/>
      </c>
      <c r="M105" s="16" t="str">
        <f>IF($A105&lt;&gt;"",IF(AND(U105=0,Nastavení!$B$5="NE"), 1+SUMPRODUCT(--($A$7:$A$107&lt;&gt;""),--(T$7:$T$107=$T105), --($B105 &lt; $B$7:$B$107)), SUM($C105:$L105)),"")</f>
        <v/>
      </c>
      <c r="N105" s="16" t="str">
        <f>IF($A105&lt;&gt;"", SUMPRODUCT(--($T$7:$T$107=$T105),--($M$7:$M$107=$M105), --('Evidence střelců a nástřel'!$Q105 &lt; 'Evidence střelců a nástřel'!$Q$7:$Q$107)), "")</f>
        <v/>
      </c>
      <c r="O105" s="16" t="str">
        <f t="shared" si="7"/>
        <v/>
      </c>
      <c r="P105" s="16" t="str">
        <f>IF($A105&lt;&gt;"", IF(ISNA(VLOOKUP($T105,Nastavení!$B$10:$D$22,3,FALSE)),$O105,  $O105 + VLOOKUP('Evidence střelců a nástřel'!$C105,Nastavení!$B$10:$D$22,3,FALSE)), "")</f>
        <v/>
      </c>
      <c r="Q105" s="16" t="str">
        <f>IF($A105 &lt;&gt;"", COUNTIF($P$7:$P105, $P105) -1, "")</f>
        <v/>
      </c>
      <c r="R105" s="16" t="str">
        <f t="shared" si="6"/>
        <v/>
      </c>
      <c r="S105" s="16" t="str">
        <f>IF($A105&lt;&gt;"",  SUMPRODUCT(--('Evidence střelců a nástřel'!$A$7:$A$107&lt;&gt;""),--($T$7:$T$107&lt;&gt;"MZ"),--($T$7:$T$107=$T105),--('Evidence střelců a nástřel'!$S$7:$S$107='Evidence střelců a nástřel'!$S105)),"")</f>
        <v/>
      </c>
      <c r="T105" s="16" t="str">
        <f>IF( $A105&lt;&gt;"",IF(Nastavení!$B$4="NE", 'Evidence střelců a nástřel'!$C105,""),"")</f>
        <v/>
      </c>
      <c r="U105" s="16" t="str">
        <f>IF($A105&lt;&gt;"", IF(OR('Evidence střelců a nástřel'!$P105="",Nastavení!$B$5="ANO"),1,0),"")</f>
        <v/>
      </c>
    </row>
    <row r="106" spans="1:21">
      <c r="A106" s="16" t="str">
        <f>'Evidence střelců a nástřel'!$A106</f>
        <v/>
      </c>
      <c r="B106" s="16" t="str">
        <f>IF($A106&lt;&gt;"", SUM('Evidence střelců a nástřel'!$F106:$O106)  +  IF(Nastavení!$B$5 = "NE", 'Evidence střelců a nástřel'!$P106, 0),"")</f>
        <v/>
      </c>
      <c r="C106" s="16" t="str">
        <f t="shared" si="5"/>
        <v/>
      </c>
      <c r="D106" s="16" t="str">
        <f>IF($A106&lt;&gt;"", SUMPRODUCT(--($U$7:$U$107=1), --($T$7:$T$107=$T106), --($C106=$C$7:$C$107), --('Evidence střelců a nástřel'!$O106 &lt; 'Evidence střelců a nástřel'!$O$7:$O$107)), "")</f>
        <v/>
      </c>
      <c r="E106" s="16" t="str">
        <f>IF($A106&lt;&gt;"",SUMPRODUCT(--($U$7:$U$107=1),--($T$7:$T$107=$T106),  --($C106=$C$7:$C$107), --($D106=$D$7:$D$107),--('Evidence střelců a nástřel'!$N106 &lt; 'Evidence střelců a nástřel'!$N$7:$N$107)),"")</f>
        <v/>
      </c>
      <c r="F106" s="16" t="str">
        <f>IF($A106&lt;&gt;"",SUMPRODUCT(--($U$7:$U$107=1),--($T$7:$T$107=$T106), --($C106=$C$7:$C$107), --($D106=$D$7:$D$107),  --($E106=$E$7:$E$107), --('Evidence střelců a nástřel'!$M106 &lt; 'Evidence střelců a nástřel'!$M$7:$M$107)),"")</f>
        <v/>
      </c>
      <c r="G106" s="16" t="str">
        <f>IF($A106&lt;&gt;"",SUMPRODUCT(--($U$7:$U$107=1),--($T$7:$T$107=$T106), --($C106=$C$7:$C$107), --($D106=$D$7:$D$107),  --($E106=$E$7:$E$107),--($F106=$F$7:$F$107), --('Evidence střelců a nástřel'!$L106 &lt; 'Evidence střelců a nástřel'!$L$7:$L$107)),"")</f>
        <v/>
      </c>
      <c r="H106" s="16" t="str">
        <f>IF($A106&lt;&gt;"",SUMPRODUCT(--($U$7:$U$107=1),--($T$7:$T$107=$T106), --($C106=$C$7:$C$107), --($D106=$D$7:$D$107),  --($E106=$E$7:$E$107), --($F106=$F$7:$F$107), --($G106=$G$7:$G$107), --('Evidence střelců a nástřel'!$K106 &lt; 'Evidence střelců a nástřel'!$K$7:$K$107)),"")</f>
        <v/>
      </c>
      <c r="I106" s="16" t="str">
        <f>IF($A106&lt;&gt;"",SUMPRODUCT(--($U$7:$U$107=1),--($T$7:$T$107=$T106),  --($C106=$C$7:$C$107), --($D106=$D$7:$D$107),  --($E106=$E$7:$E$107), --($F106=$F$7:$F$107), --($G106=$G$7:$G$107),  --($H106=$H$7:$H$107), --('Evidence střelců a nástřel'!$J106 &lt; 'Evidence střelců a nástřel'!$J$7:$J$107)),"")</f>
        <v/>
      </c>
      <c r="J106" s="16" t="str">
        <f>IF($A106&lt;&gt;"",SUMPRODUCT(--($U$7:$U$107=1),--($T$7:$T$107=$T106),   --($C106=$C$7:$C$107), --($D106=$D$7:$D$107),  --($E106=$E$7:$E$107), --($F106=$F$7:$F$107), --($G106=$G$7:$G$107),  --($H106=$H$7:$H$107), --($I106=$I$7:$I$107), --('Evidence střelců a nástřel'!$I106 &lt; 'Evidence střelců a nástřel'!$I$7:$I$107)),"")</f>
        <v/>
      </c>
      <c r="K106" s="16" t="str">
        <f>IF($A106&lt;&gt;"",SUMPRODUCT(--($U$7:$U$107=1),--($T$7:$T$107=$T106),  --($C106=$C$7:$C$107), --($D106=$D$7:$D$107),  --($E106=$E$7:$E$107), --($F106=$F$7:$F$107), --($G106=$G$7:$G$107),  --($H106=$H$7:$H$107), --($I106=$I$7:$I$107), --($J106=$J$7:$J$107), --('Evidence střelců a nástřel'!$H106 &lt; 'Evidence střelců a nástřel'!$H$7:$H$107)),"")</f>
        <v/>
      </c>
      <c r="L106" s="16" t="str">
        <f>IF($A106&lt;&gt;"",SUMPRODUCT(--($U$7:$U$107=1),--($T$7:$T$107=$T106),   --($C106=$C$7:$C$107), --($D106=$D$7:$D$107),  --($E106=$E$7:$E$107), --($F106=$F$7:$F$107), --($G106=$G$7:$G$107),  --($H106=$H$7:$H$107), --($I106=$I$7:$I$107), --($J106=$J$7:$J$107), --($K106=$K$7:$K$107), --('Evidence střelců a nástřel'!$G106 &lt; 'Evidence střelců a nástřel'!$G$7:$G$107)),"")</f>
        <v/>
      </c>
      <c r="M106" s="16" t="str">
        <f>IF($A106&lt;&gt;"",IF(AND(U106=0,Nastavení!$B$5="NE"), 1+SUMPRODUCT(--($A$7:$A$107&lt;&gt;""),--(T$7:$T$107=$T106), --($B106 &lt; $B$7:$B$107)), SUM($C106:$L106)),"")</f>
        <v/>
      </c>
      <c r="N106" s="16" t="str">
        <f>IF($A106&lt;&gt;"", SUMPRODUCT(--($T$7:$T$107=$T106),--($M$7:$M$107=$M106), --('Evidence střelců a nástřel'!$Q106 &lt; 'Evidence střelců a nástřel'!$Q$7:$Q$107)), "")</f>
        <v/>
      </c>
      <c r="O106" s="16" t="str">
        <f t="shared" si="7"/>
        <v/>
      </c>
      <c r="P106" s="16" t="str">
        <f>IF($A106&lt;&gt;"", IF(ISNA(VLOOKUP($T106,Nastavení!$B$10:$D$22,3,FALSE)),$O106,  $O106 + VLOOKUP('Evidence střelců a nástřel'!$C106,Nastavení!$B$10:$D$22,3,FALSE)), "")</f>
        <v/>
      </c>
      <c r="Q106" s="16" t="str">
        <f>IF($A106 &lt;&gt;"", COUNTIF($P$7:$P106, $P106) -1, "")</f>
        <v/>
      </c>
      <c r="R106" s="16" t="str">
        <f t="shared" si="6"/>
        <v/>
      </c>
      <c r="S106" s="16" t="str">
        <f>IF($A106&lt;&gt;"",  SUMPRODUCT(--('Evidence střelců a nástřel'!$A$7:$A$107&lt;&gt;""),--($T$7:$T$107&lt;&gt;"MZ"),--($T$7:$T$107=$T106),--('Evidence střelců a nástřel'!$S$7:$S$107='Evidence střelců a nástřel'!$S106)),"")</f>
        <v/>
      </c>
      <c r="T106" s="16" t="str">
        <f>IF( $A106&lt;&gt;"",IF(Nastavení!$B$4="NE", 'Evidence střelců a nástřel'!$C106,""),"")</f>
        <v/>
      </c>
      <c r="U106" s="16" t="str">
        <f>IF($A106&lt;&gt;"", IF(OR('Evidence střelců a nástřel'!$P106="",Nastavení!$B$5="ANO"),1,0),"")</f>
        <v/>
      </c>
    </row>
    <row r="107" spans="1:21">
      <c r="A107" s="16" t="str">
        <f>'Evidence střelců a nástřel'!$A107</f>
        <v/>
      </c>
      <c r="B107" s="16" t="str">
        <f>IF($A107&lt;&gt;"", SUM('Evidence střelců a nástřel'!$F107:$O107)  +  IF(Nastavení!$B$5 = "NE", 'Evidence střelců a nástřel'!$P107, 0),"")</f>
        <v/>
      </c>
      <c r="C107" s="16" t="str">
        <f t="shared" si="5"/>
        <v/>
      </c>
      <c r="D107" s="16" t="str">
        <f>IF($A107&lt;&gt;"", SUMPRODUCT(--($U$7:$U$107=1), --($T$7:$T$107=$T107), --($C107=$C$7:$C$107), --('Evidence střelců a nástřel'!$O107 &lt; 'Evidence střelců a nástřel'!$O$7:$O$107)), "")</f>
        <v/>
      </c>
      <c r="E107" s="16" t="str">
        <f>IF($A107&lt;&gt;"",SUMPRODUCT(--($U$7:$U$107=1),--($T$7:$T$107=$T107),  --($C107=$C$7:$C$107), --($D107=$D$7:$D$107),--('Evidence střelců a nástřel'!$N107 &lt; 'Evidence střelců a nástřel'!$N$7:$N$107)),"")</f>
        <v/>
      </c>
      <c r="F107" s="16" t="str">
        <f>IF($A107&lt;&gt;"",SUMPRODUCT(--($U$7:$U$107=1),--($T$7:$T$107=$T107), --($C107=$C$7:$C$107), --($D107=$D$7:$D$107),  --($E107=$E$7:$E$107), --('Evidence střelců a nástřel'!$M107 &lt; 'Evidence střelců a nástřel'!$M$7:$M$107)),"")</f>
        <v/>
      </c>
      <c r="G107" s="16" t="str">
        <f>IF($A107&lt;&gt;"",SUMPRODUCT(--($U$7:$U$107=1),--($T$7:$T$107=$T107), --($C107=$C$7:$C$107), --($D107=$D$7:$D$107),  --($E107=$E$7:$E$107),--($F107=$F$7:$F$107), --('Evidence střelců a nástřel'!$L107 &lt; 'Evidence střelců a nástřel'!$L$7:$L$107)),"")</f>
        <v/>
      </c>
      <c r="H107" s="16" t="str">
        <f>IF($A107&lt;&gt;"",SUMPRODUCT(--($U$7:$U$107=1),--($T$7:$T$107=$T107), --($C107=$C$7:$C$107), --($D107=$D$7:$D$107),  --($E107=$E$7:$E$107), --($F107=$F$7:$F$107), --($G107=$G$7:$G$107), --('Evidence střelců a nástřel'!$K107 &lt; 'Evidence střelců a nástřel'!$K$7:$K$107)),"")</f>
        <v/>
      </c>
      <c r="I107" s="16" t="str">
        <f>IF($A107&lt;&gt;"",SUMPRODUCT(--($U$7:$U$107=1),--($T$7:$T$107=$T107),  --($C107=$C$7:$C$107), --($D107=$D$7:$D$107),  --($E107=$E$7:$E$107), --($F107=$F$7:$F$107), --($G107=$G$7:$G$107),  --($H107=$H$7:$H$107), --('Evidence střelců a nástřel'!$J107 &lt; 'Evidence střelců a nástřel'!$J$7:$J$107)),"")</f>
        <v/>
      </c>
      <c r="J107" s="16" t="str">
        <f>IF($A107&lt;&gt;"",SUMPRODUCT(--($U$7:$U$107=1),--($T$7:$T$107=$T107),   --($C107=$C$7:$C$107), --($D107=$D$7:$D$107),  --($E107=$E$7:$E$107), --($F107=$F$7:$F$107), --($G107=$G$7:$G$107),  --($H107=$H$7:$H$107), --($I107=$I$7:$I$107), --('Evidence střelců a nástřel'!$I107 &lt; 'Evidence střelců a nástřel'!$I$7:$I$107)),"")</f>
        <v/>
      </c>
      <c r="K107" s="16" t="str">
        <f>IF($A107&lt;&gt;"",SUMPRODUCT(--($U$7:$U$107=1),--($T$7:$T$107=$T107),  --($C107=$C$7:$C$107), --($D107=$D$7:$D$107),  --($E107=$E$7:$E$107), --($F107=$F$7:$F$107), --($G107=$G$7:$G$107),  --($H107=$H$7:$H$107), --($I107=$I$7:$I$107), --($J107=$J$7:$J$107), --('Evidence střelců a nástřel'!$H107 &lt; 'Evidence střelců a nástřel'!$H$7:$H$107)),"")</f>
        <v/>
      </c>
      <c r="L107" s="16" t="str">
        <f>IF($A107&lt;&gt;"",SUMPRODUCT(--($U$7:$U$107=1),--($T$7:$T$107=$T107),   --($C107=$C$7:$C$107), --($D107=$D$7:$D$107),  --($E107=$E$7:$E$107), --($F107=$F$7:$F$107), --($G107=$G$7:$G$107),  --($H107=$H$7:$H$107), --($I107=$I$7:$I$107), --($J107=$J$7:$J$107), --($K107=$K$7:$K$107), --('Evidence střelců a nástřel'!$G107 &lt; 'Evidence střelců a nástřel'!$G$7:$G$107)),"")</f>
        <v/>
      </c>
      <c r="M107" s="16" t="str">
        <f>IF($A107&lt;&gt;"",IF(AND(U107=0,Nastavení!$B$5="NE"), 1+SUMPRODUCT(--($A$7:$A$107&lt;&gt;""),--(T$7:$T$107=$T107), --($B107 &lt; $B$7:$B$107)), SUM($C107:$L107)),"")</f>
        <v/>
      </c>
      <c r="N107" s="16" t="str">
        <f>IF($A107&lt;&gt;"", SUMPRODUCT(--($T$7:$T$107=$T107),--($M$7:$M$107=$M107), --('Evidence střelců a nástřel'!$Q107 &lt; 'Evidence střelců a nástřel'!$Q$7:$Q$107)), "")</f>
        <v/>
      </c>
      <c r="O107" s="16" t="str">
        <f t="shared" si="7"/>
        <v/>
      </c>
      <c r="P107" s="16" t="str">
        <f>IF($A107&lt;&gt;"", IF(ISNA(VLOOKUP($T107,Nastavení!$B$10:$D$22,3,FALSE)),$O107,  $O107 + VLOOKUP('Evidence střelců a nástřel'!$C107,Nastavení!$B$10:$D$22,3,FALSE)), "")</f>
        <v/>
      </c>
      <c r="Q107" s="16" t="str">
        <f>IF($A107 &lt;&gt;"", COUNTIF($P$7:$P107, $P107) -1, "")</f>
        <v/>
      </c>
      <c r="R107" s="16" t="str">
        <f t="shared" si="6"/>
        <v/>
      </c>
      <c r="S107" s="16" t="str">
        <f>IF($A107&lt;&gt;"",  SUMPRODUCT(--('Evidence střelců a nástřel'!$A$7:$A$107&lt;&gt;""),--($T$7:$T$107&lt;&gt;"MZ"),--($T$7:$T$107=$T107),--('Evidence střelců a nástřel'!$S$7:$S$107='Evidence střelců a nástřel'!$S107)),"")</f>
        <v/>
      </c>
      <c r="T107" s="16" t="str">
        <f>IF( $A107&lt;&gt;"",IF(Nastavení!$B$4="NE", 'Evidence střelců a nástřel'!$C107,""),"")</f>
        <v/>
      </c>
      <c r="U107" s="16" t="str">
        <f>IF($A107&lt;&gt;"", IF(OR('Evidence střelců a nástřel'!$P107="",Nastavení!$B$5="ANO"),1,0),"")</f>
        <v/>
      </c>
    </row>
  </sheetData>
  <sheetProtection sheet="1" objects="1" scenarios="1" formatCells="0" formatColumns="0" formatRows="0" autoFilter="0"/>
  <pageMargins left="0.7" right="0.7" top="0.78740157499999996" bottom="0.78740157499999996"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10</vt:i4>
      </vt:variant>
      <vt:variant>
        <vt:lpstr>Pojmenované oblasti</vt:lpstr>
      </vt:variant>
      <vt:variant>
        <vt:i4>2</vt:i4>
      </vt:variant>
    </vt:vector>
  </HeadingPairs>
  <TitlesOfParts>
    <vt:vector size="12" baseType="lpstr">
      <vt:lpstr>Návod</vt:lpstr>
      <vt:lpstr>Evidence střelců a nástřel</vt:lpstr>
      <vt:lpstr>Výsledky jednotlivci</vt:lpstr>
      <vt:lpstr>Seznam družstev</vt:lpstr>
      <vt:lpstr>Výsledky družstva</vt:lpstr>
      <vt:lpstr>Položkové listy</vt:lpstr>
      <vt:lpstr>Nastavení</vt:lpstr>
      <vt:lpstr>Los</vt:lpstr>
      <vt:lpstr>Pomocné pořadí jednotlivci</vt:lpstr>
      <vt:lpstr>Pomocné pořadí družstva</vt:lpstr>
      <vt:lpstr>KategorieStrelcu</vt:lpstr>
      <vt:lpstr>'Položkové listy'!Oblast_tisku</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2017-07-28T16:36:32Z</dcterms:modified>
</cp:coreProperties>
</file>